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S:\広報室\IR-決算\2203決算\03_データファイル\最終版\掲載用_データ名修正版\"/>
    </mc:Choice>
  </mc:AlternateContent>
  <xr:revisionPtr revIDLastSave="0" documentId="13_ncr:1_{93B4CE3C-73DE-432A-95F2-447FD272578B}" xr6:coauthVersionLast="47" xr6:coauthVersionMax="47" xr10:uidLastSave="{00000000-0000-0000-0000-000000000000}"/>
  <workbookProtection workbookAlgorithmName="SHA-512" workbookHashValue="XBuICj5ViexA7vIbQwPue0LiYNNPCZ925OE0Fg2KueVj+bsMILnR8Rg84kSWadkdoOSNzhXkyKuabFqxX1P/yg==" workbookSaltValue="dT4irF71EPxt3qOoE2ZRtw==" workbookSpinCount="100000" lockStructure="1"/>
  <bookViews>
    <workbookView xWindow="-108" yWindow="-108" windowWidth="23256" windowHeight="14160" tabRatio="831" xr2:uid="{00000000-000D-0000-FFFF-FFFF00000000}"/>
  </bookViews>
  <sheets>
    <sheet name="Contents" sheetId="47" r:id="rId1"/>
    <sheet name="Disclaimer" sheetId="23" r:id="rId2"/>
    <sheet name="&lt;p.1&gt;FinancialHighlights" sheetId="81" r:id="rId3"/>
    <sheet name="&lt;p.2&gt;ProductioninOverseas_etc."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sheetId="73"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2">'&lt;p.1&gt;FinancialHighlights'!$A$1:$H$51</definedName>
    <definedName name="_xlnm.Print_Area" localSheetId="3">'&lt;p.2&gt;ProductioninOverseas_etc.'!$A$1:$G$31</definedName>
    <definedName name="_xlnm.Print_Area" localSheetId="5">'&lt;p.3&gt;RevenueandProfitbySegment'!$A$1:$L$24</definedName>
    <definedName name="_xlnm.Print_Area" localSheetId="9">'&lt;p.4&gt;RevenuebySegment'!$A$1:$Z$37</definedName>
    <definedName name="_xlnm.Print_Area" localSheetId="10">'&lt;p.5&gt;ShareInformation'!$A$1:$I$38</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81" l="1"/>
  <c r="G21" i="81"/>
  <c r="G17" i="81"/>
  <c r="G5" i="81"/>
  <c r="Z21" i="73" l="1"/>
  <c r="Z20" i="73"/>
  <c r="Z19" i="73"/>
  <c r="Z18" i="73"/>
  <c r="Z17" i="73"/>
  <c r="Z16" i="73"/>
  <c r="Z15" i="73"/>
  <c r="Z10" i="73"/>
  <c r="Z9" i="73"/>
  <c r="Z8" i="73"/>
  <c r="Z7" i="73"/>
  <c r="Z6" i="73"/>
  <c r="C107" i="6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I33" i="62" l="1"/>
  <c r="AR59" i="63"/>
  <c r="AV43" i="62"/>
  <c r="AV33" i="62"/>
  <c r="AF111" i="62"/>
  <c r="S33" i="62"/>
  <c r="AF33" i="62"/>
  <c r="AV111" i="62"/>
  <c r="F33" i="62"/>
  <c r="AQ43" i="62"/>
  <c r="AY43" i="62" s="1"/>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L33" i="62" s="1"/>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G77" i="61"/>
  <c r="G101" i="61" s="1"/>
  <c r="E106" i="61"/>
  <c r="F54" i="62"/>
  <c r="F61" i="62"/>
  <c r="F85" i="62" s="1"/>
  <c r="I63" i="62"/>
  <c r="D30" i="62"/>
  <c r="L30" i="62" s="1"/>
  <c r="W109" i="62"/>
  <c r="AK109" i="62"/>
  <c r="V33" i="62"/>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E22" i="62"/>
  <c r="V47" i="62"/>
  <c r="AS47" i="62"/>
  <c r="AI30" i="62"/>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V109" i="62" l="1"/>
  <c r="I118" i="61"/>
  <c r="F125" i="61"/>
  <c r="AV109" i="62"/>
  <c r="F109" i="62"/>
  <c r="AF109" i="62"/>
  <c r="F118" i="61"/>
  <c r="G125" i="61"/>
  <c r="G114" i="61"/>
  <c r="E123" i="61"/>
  <c r="AI109" i="62"/>
  <c r="R110" i="63"/>
  <c r="AV33" i="63"/>
  <c r="AE104" i="62"/>
  <c r="L57" i="61"/>
  <c r="L81" i="61" s="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L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L33" i="63" s="1"/>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L71" i="62"/>
  <c r="L78" i="62"/>
  <c r="D112" i="63"/>
  <c r="D69" i="63"/>
  <c r="D93" i="63" s="1"/>
  <c r="L45" i="63"/>
  <c r="L112" i="63" s="1"/>
  <c r="D84" i="61"/>
  <c r="L60" i="61"/>
  <c r="L84" i="61" s="1"/>
  <c r="I74" i="61"/>
  <c r="L73" i="61"/>
  <c r="L97" i="61" s="1"/>
  <c r="D97" i="61"/>
  <c r="C81" i="63"/>
  <c r="L57" i="63"/>
  <c r="L81" i="63" s="1"/>
  <c r="D71" i="62"/>
  <c r="D78" i="62"/>
  <c r="D120" i="61"/>
  <c r="D106" i="6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98" i="61"/>
  <c r="D74" i="61"/>
  <c r="F106" i="61"/>
  <c r="L50" i="61"/>
  <c r="I52" i="61" s="1"/>
  <c r="H114" i="61"/>
  <c r="D124" i="61"/>
  <c r="C110" i="63"/>
  <c r="D30" i="63"/>
  <c r="L28" i="63"/>
  <c r="D55" i="63"/>
  <c r="D79" i="63" s="1"/>
  <c r="D47" i="63"/>
  <c r="D95" i="63" s="1"/>
  <c r="AY45" i="63"/>
  <c r="AQ112" i="63"/>
  <c r="C93" i="63"/>
  <c r="L69" i="63"/>
  <c r="AF110" i="63" l="1"/>
  <c r="F123" i="61"/>
  <c r="G123" i="61"/>
  <c r="G25" i="61"/>
  <c r="C25" i="61"/>
  <c r="K25" i="61"/>
  <c r="D123" i="61"/>
  <c r="J25" i="61"/>
  <c r="E25" i="61"/>
  <c r="I25" i="61"/>
  <c r="H25" i="61"/>
  <c r="F25"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<sst xmlns="http://schemas.openxmlformats.org/spreadsheetml/2006/main" count="1366" uniqueCount="453">
  <si>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</si>
  <si>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</si>
  <si>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</si>
  <si>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</si>
  <si>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</si>
  <si>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</si>
  <si>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</si>
  <si>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</si>
  <si>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</si>
  <si>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</si>
  <si>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</si>
  <si>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</si>
  <si>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</si>
  <si>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</si>
  <si>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</si>
  <si>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</si>
  <si>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</si>
  <si>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</si>
  <si>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</si>
  <si>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</si>
  <si>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</si>
  <si>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</si>
  <si>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</si>
  <si>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</si>
  <si>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</si>
  <si>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</si>
  <si>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</si>
  <si>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</si>
  <si>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</si>
  <si>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</si>
  <si>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</si>
  <si>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</si>
  <si>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</si>
  <si>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</si>
  <si>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</si>
  <si>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</si>
  <si>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</si>
  <si>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</si>
  <si>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</si>
  <si>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　金融商品取引業者</t>
    <rPh sb="1" eb="3">
      <t>キンユウ</t>
    </rPh>
    <rPh sb="3" eb="5">
      <t>ショウヒン</t>
    </rPh>
    <rPh sb="5" eb="7">
      <t>トリヒキ</t>
    </rPh>
    <rPh sb="7" eb="9">
      <t>ギョウシャ</t>
    </rPh>
    <phoneticPr fontId="8"/>
  </si>
  <si>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</si>
  <si>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</si>
  <si>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</si>
  <si>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</si>
  <si>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</si>
  <si>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</si>
  <si>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</si>
  <si>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</si>
  <si>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</si>
  <si>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</si>
  <si>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</si>
  <si>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</si>
  <si>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</si>
  <si>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</si>
  <si>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3"/>
  </si>
  <si>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</si>
  <si>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</si>
  <si>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</si>
  <si>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</si>
  <si>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</si>
  <si>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</si>
  <si>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</si>
  <si>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</si>
  <si>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</si>
  <si>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</si>
  <si>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</si>
  <si>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</si>
  <si>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</si>
  <si>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</si>
  <si>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</si>
  <si>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</si>
  <si>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</si>
  <si>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</si>
  <si>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ROE (%)</t>
  </si>
  <si>
    <t>ROA (%)</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</si>
  <si>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</si>
  <si>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</si>
  <si>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</si>
  <si>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配当性向 (%)</t>
    <rPh sb="0" eb="2">
      <t>ハイトウ</t>
    </rPh>
    <rPh sb="2" eb="4">
      <t>セイコウ</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</si>
  <si>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</si>
  <si>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</si>
  <si>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</si>
  <si>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</si>
  <si>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</si>
  <si>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</si>
  <si>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</si>
  <si>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</si>
  <si>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</si>
  <si>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</si>
  <si>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</si>
  <si>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</si>
  <si>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</si>
  <si>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</si>
  <si>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</si>
  <si>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</si>
  <si>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</si>
  <si>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</si>
  <si>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</si>
  <si>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</si>
  <si>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</si>
  <si>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</si>
  <si>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</si>
  <si>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</si>
  <si>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</si>
  <si>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</si>
  <si>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</si>
  <si>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</si>
  <si>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</si>
  <si>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</si>
  <si>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</si>
  <si>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</si>
  <si>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</si>
  <si>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</si>
  <si>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</si>
  <si>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</si>
  <si>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</si>
  <si>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</si>
  <si>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</si>
  <si>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</si>
  <si>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</si>
  <si>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</si>
  <si>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</si>
  <si>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</si>
  <si>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</si>
  <si>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</si>
  <si>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3"/>
  </si>
  <si>
    <t>広報分類</t>
  </si>
  <si>
    <t>海外 計</t>
    <rPh sb="0" eb="2">
      <t>カイガイ</t>
    </rPh>
    <rPh sb="3" eb="4">
      <t>ケイ</t>
    </rPh>
    <phoneticPr fontId="103"/>
  </si>
  <si>
    <t>米州 計</t>
    <rPh sb="0" eb="2">
      <t>ベイシュウ</t>
    </rPh>
    <rPh sb="3" eb="4">
      <t>ケイ</t>
    </rPh>
    <phoneticPr fontId="103"/>
  </si>
  <si>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</si>
  <si>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</si>
  <si>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3"/>
  </si>
  <si>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</si>
  <si>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</si>
  <si>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</si>
  <si>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</si>
  <si>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</si>
  <si>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</si>
  <si>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</si>
  <si>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</si>
  <si>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</si>
  <si>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</si>
  <si>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</si>
  <si>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</si>
  <si>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</si>
  <si>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</si>
  <si>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</si>
  <si>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</si>
  <si>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3"/>
  </si>
  <si>
    <t>地域構成比率</t>
    <rPh sb="0" eb="2">
      <t>チイキ</t>
    </rPh>
    <rPh sb="2" eb="4">
      <t>コウセイ</t>
    </rPh>
    <rPh sb="4" eb="6">
      <t>ヒリツ</t>
    </rPh>
    <phoneticPr fontId="103"/>
  </si>
  <si>
    <t>FY14Q2</t>
    <phoneticPr fontId="103"/>
  </si>
  <si>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3"/>
  </si>
  <si>
    <t>ホスピタル事業</t>
  </si>
  <si>
    <r>
      <t>PFS</t>
    </r>
    <r>
      <rPr>
        <sz val="11"/>
        <color theme="1"/>
        <rFont val="ＭＳ Ｐゴシック"/>
        <family val="3"/>
        <charset val="128"/>
      </rPr>
      <t>他</t>
    </r>
    <phoneticPr fontId="103"/>
  </si>
  <si>
    <t>D&amp;D小計</t>
    <rPh sb="3" eb="5">
      <t>ショウケイ</t>
    </rPh>
    <phoneticPr fontId="103"/>
  </si>
  <si>
    <t>DM・ヘルスケア小計</t>
    <rPh sb="8" eb="10">
      <t>ショウケイ</t>
    </rPh>
    <phoneticPr fontId="103"/>
  </si>
  <si>
    <t>心臓・血管領域事業</t>
  </si>
  <si>
    <r>
      <t>IS</t>
    </r>
    <r>
      <rPr>
        <sz val="11"/>
        <color theme="1"/>
        <rFont val="ＭＳ Ｐゴシック"/>
        <family val="3"/>
        <charset val="128"/>
      </rPr>
      <t>小計</t>
    </r>
    <rPh sb="2" eb="4">
      <t>ショウケイ</t>
    </rPh>
    <phoneticPr fontId="103"/>
  </si>
  <si>
    <t>血液システム事業</t>
  </si>
  <si>
    <t>血液センター</t>
  </si>
  <si>
    <t>細胞処理</t>
  </si>
  <si>
    <t>治療アフェレーシス他</t>
  </si>
  <si>
    <t>ニューロ＋IS</t>
    <phoneticPr fontId="103"/>
  </si>
  <si>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3"/>
  </si>
  <si>
    <t>以下、萩野作成</t>
    <rPh sb="0" eb="2">
      <t>イカ</t>
    </rPh>
    <rPh sb="3" eb="5">
      <t>ハギノ</t>
    </rPh>
    <rPh sb="5" eb="7">
      <t>サクセイ</t>
    </rPh>
    <phoneticPr fontId="6"/>
  </si>
  <si>
    <t>FY15Q1</t>
    <phoneticPr fontId="103"/>
  </si>
  <si>
    <r>
      <t>FY13Q1</t>
    </r>
    <r>
      <rPr>
        <b/>
        <sz val="16"/>
        <color theme="1"/>
        <rFont val="ＭＳ Ｐゴシック"/>
        <family val="3"/>
        <charset val="128"/>
      </rPr>
      <t xml:space="preserve">累計
</t>
    </r>
    <r>
      <rPr>
        <b/>
        <sz val="16"/>
        <color theme="1"/>
        <rFont val="Calibri"/>
        <family val="2"/>
      </rPr>
      <t>FX:FY13 Actual Rate</t>
    </r>
    <rPh sb="6" eb="8">
      <t>ルイケイ</t>
    </rPh>
    <phoneticPr fontId="103"/>
  </si>
  <si>
    <r>
      <t>FY13Q2</t>
    </r>
    <r>
      <rPr>
        <b/>
        <sz val="16"/>
        <color theme="1"/>
        <rFont val="ＭＳ Ｐゴシック"/>
        <family val="3"/>
        <charset val="128"/>
      </rPr>
      <t xml:space="preserve">累計
</t>
    </r>
    <r>
      <rPr>
        <b/>
        <sz val="16"/>
        <color theme="1"/>
        <rFont val="Calibri"/>
        <family val="2"/>
      </rPr>
      <t>FX:FY13 Actual Rate</t>
    </r>
    <rPh sb="6" eb="8">
      <t>ルイケイ</t>
    </rPh>
    <phoneticPr fontId="103"/>
  </si>
  <si>
    <r>
      <t>FY13Q3</t>
    </r>
    <r>
      <rPr>
        <b/>
        <sz val="16"/>
        <color theme="1"/>
        <rFont val="ＭＳ Ｐゴシック"/>
        <family val="3"/>
        <charset val="128"/>
      </rPr>
      <t xml:space="preserve">累計
</t>
    </r>
    <r>
      <rPr>
        <b/>
        <sz val="16"/>
        <color theme="1"/>
        <rFont val="Calibri"/>
        <family val="2"/>
      </rPr>
      <t>FX:FY13 Actual Rate</t>
    </r>
    <rPh sb="6" eb="8">
      <t>ルイケイ</t>
    </rPh>
    <phoneticPr fontId="103"/>
  </si>
  <si>
    <r>
      <t>FY13Q4</t>
    </r>
    <r>
      <rPr>
        <b/>
        <sz val="16"/>
        <color theme="1"/>
        <rFont val="ＭＳ Ｐゴシック"/>
        <family val="3"/>
        <charset val="128"/>
      </rPr>
      <t xml:space="preserve">累計
</t>
    </r>
    <r>
      <rPr>
        <b/>
        <sz val="16"/>
        <color theme="1"/>
        <rFont val="Calibri"/>
        <family val="2"/>
      </rPr>
      <t>FX:FY13 Actual Rate</t>
    </r>
    <rPh sb="6" eb="8">
      <t>ルイケイ</t>
    </rPh>
    <phoneticPr fontId="103"/>
  </si>
  <si>
    <r>
      <t>D&amp;D</t>
    </r>
    <r>
      <rPr>
        <sz val="11"/>
        <color theme="1"/>
        <rFont val="ＭＳ Ｐゴシック"/>
        <family val="3"/>
        <charset val="128"/>
      </rPr>
      <t>小計</t>
    </r>
    <rPh sb="3" eb="5">
      <t>ショウケイ</t>
    </rPh>
    <phoneticPr fontId="103"/>
  </si>
  <si>
    <r>
      <t>DM</t>
    </r>
    <r>
      <rPr>
        <sz val="11"/>
        <color theme="1"/>
        <rFont val="ＭＳ Ｐゴシック"/>
        <family val="3"/>
        <charset val="128"/>
      </rPr>
      <t>・ヘルスケア小計</t>
    </r>
    <rPh sb="8" eb="10">
      <t>ショウケイ</t>
    </rPh>
    <phoneticPr fontId="103"/>
  </si>
  <si>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3"/>
  </si>
  <si>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3"/>
  </si>
  <si>
    <t>イントラ</t>
    <phoneticPr fontId="103"/>
  </si>
  <si>
    <t>Diff</t>
    <phoneticPr fontId="103"/>
  </si>
  <si>
    <t>TTL</t>
    <phoneticPr fontId="103"/>
  </si>
  <si>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</si>
  <si>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</si>
  <si>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3"/>
  </si>
  <si>
    <r>
      <t>FY14Q2</t>
    </r>
    <r>
      <rPr>
        <b/>
        <sz val="16"/>
        <color theme="1"/>
        <rFont val="ＭＳ Ｐゴシック"/>
        <family val="3"/>
        <charset val="128"/>
      </rPr>
      <t xml:space="preserve">累計
</t>
    </r>
    <r>
      <rPr>
        <b/>
        <sz val="16"/>
        <color theme="1"/>
        <rFont val="Calibri"/>
        <family val="2"/>
      </rPr>
      <t>FX:FY14 Actual Rate</t>
    </r>
    <rPh sb="6" eb="8">
      <t>ルイケイ</t>
    </rPh>
    <phoneticPr fontId="103"/>
  </si>
  <si>
    <r>
      <t>FY14Q3</t>
    </r>
    <r>
      <rPr>
        <b/>
        <sz val="16"/>
        <color theme="1"/>
        <rFont val="ＭＳ Ｐゴシック"/>
        <family val="3"/>
        <charset val="128"/>
      </rPr>
      <t xml:space="preserve">累計
</t>
    </r>
    <r>
      <rPr>
        <b/>
        <sz val="16"/>
        <color theme="1"/>
        <rFont val="Calibri"/>
        <family val="2"/>
      </rPr>
      <t>FX:FY14 Actual Rate</t>
    </r>
    <rPh sb="6" eb="8">
      <t>ルイケイ</t>
    </rPh>
    <phoneticPr fontId="103"/>
  </si>
  <si>
    <r>
      <t>FY14Q4</t>
    </r>
    <r>
      <rPr>
        <b/>
        <sz val="16"/>
        <color theme="1"/>
        <rFont val="ＭＳ Ｐゴシック"/>
        <family val="3"/>
        <charset val="128"/>
      </rPr>
      <t xml:space="preserve">累計
</t>
    </r>
    <r>
      <rPr>
        <b/>
        <sz val="16"/>
        <color theme="1"/>
        <rFont val="Calibri"/>
        <family val="2"/>
      </rPr>
      <t>FX:FY14 Actual Rate</t>
    </r>
    <rPh sb="6" eb="8">
      <t>ルイケイ</t>
    </rPh>
    <phoneticPr fontId="103"/>
  </si>
  <si>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</si>
  <si>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</si>
  <si>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</si>
  <si>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</si>
  <si>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</si>
  <si>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</si>
  <si>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</si>
  <si>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</si>
  <si>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</si>
  <si>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</si>
  <si>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</si>
  <si>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</si>
  <si>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</si>
  <si>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</si>
  <si>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</si>
  <si>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Dividend Payout Ratio (%)</t>
    <phoneticPr fontId="6"/>
  </si>
  <si>
    <t>株式情報</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</si>
  <si>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</si>
  <si>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</si>
  <si>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</si>
  <si>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</si>
  <si>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</si>
  <si>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</si>
  <si>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</si>
  <si>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</si>
  <si>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Others</t>
    <phoneticPr fontId="6"/>
  </si>
  <si>
    <t>合計</t>
    <phoneticPr fontId="12"/>
  </si>
  <si>
    <t>Total</t>
    <phoneticPr fontId="6"/>
  </si>
  <si>
    <t>% to Total</t>
    <phoneticPr fontId="6"/>
  </si>
  <si>
    <t>(Average Exchange Rates)</t>
    <phoneticPr fontId="12"/>
  </si>
  <si>
    <r>
      <t>持株比率</t>
    </r>
    <r>
      <rPr>
        <sz val="10"/>
        <color theme="1"/>
        <rFont val="Times New Roman"/>
        <family val="1"/>
      </rPr>
      <t>(%)</t>
    </r>
    <rPh sb="0" eb="2">
      <t>モチカブ</t>
    </rPh>
    <rPh sb="3" eb="4">
      <t>リツ</t>
    </rPh>
    <phoneticPr fontId="6"/>
  </si>
  <si>
    <t>The percentage is calculated by deducting the treasury stocks.</t>
  </si>
  <si>
    <t xml:space="preserve">                                      　   EUR1</t>
    <phoneticPr fontId="6"/>
  </si>
  <si>
    <t>売上収益</t>
    <rPh sb="2" eb="4">
      <t>シュウエキ</t>
    </rPh>
    <phoneticPr fontId="6"/>
  </si>
  <si>
    <t>Revenue</t>
    <phoneticPr fontId="6"/>
  </si>
  <si>
    <t>% / Revenue</t>
    <phoneticPr fontId="6"/>
  </si>
  <si>
    <t>税引前利益</t>
    <rPh sb="0" eb="2">
      <t>ゼイビキ</t>
    </rPh>
    <rPh sb="2" eb="3">
      <t>マエ</t>
    </rPh>
    <rPh sb="3" eb="5">
      <t>リエキ</t>
    </rPh>
    <phoneticPr fontId="6"/>
  </si>
  <si>
    <t>Profit before Tax</t>
    <phoneticPr fontId="6"/>
  </si>
  <si>
    <t>資産合計</t>
    <rPh sb="2" eb="4">
      <t>ゴウケイ</t>
    </rPh>
    <phoneticPr fontId="6"/>
  </si>
  <si>
    <t>資本合計</t>
    <rPh sb="0" eb="2">
      <t>シホン</t>
    </rPh>
    <rPh sb="2" eb="4">
      <t>ゴウケイ</t>
    </rPh>
    <phoneticPr fontId="5"/>
  </si>
  <si>
    <t>Total Equity</t>
    <phoneticPr fontId="6"/>
  </si>
  <si>
    <t>Ratio of equity attributable to owners of the parent company to total assets (%)</t>
    <phoneticPr fontId="6"/>
  </si>
  <si>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</si>
  <si>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</si>
  <si>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</si>
  <si>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</si>
  <si>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</si>
  <si>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</si>
  <si>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</si>
  <si>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</si>
  <si>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Other Income</t>
    <phoneticPr fontId="6"/>
  </si>
  <si>
    <t>Other Expenses</t>
    <phoneticPr fontId="6"/>
  </si>
  <si>
    <t>Profit for the Year attributable to the owners of the parent</t>
    <phoneticPr fontId="6"/>
  </si>
  <si>
    <t>Share Capital</t>
    <phoneticPr fontId="6"/>
  </si>
  <si>
    <t>Adjusted Operating Profit</t>
  </si>
  <si>
    <r>
      <t xml:space="preserve">1株当たり配当金 </t>
    </r>
    <r>
      <rPr>
        <b/>
        <sz val="10"/>
        <color theme="1" tint="4.9989318521683403E-2"/>
        <rFont val="ＭＳ Ｐ明朝"/>
        <family val="1"/>
        <charset val="128"/>
      </rPr>
      <t>（円）</t>
    </r>
    <rPh sb="1" eb="2">
      <t>カブ</t>
    </rPh>
    <rPh sb="2" eb="3">
      <t>ア</t>
    </rPh>
    <rPh sb="5" eb="8">
      <t>ハイトウキン</t>
    </rPh>
    <rPh sb="10" eb="11">
      <t>エン</t>
    </rPh>
    <phoneticPr fontId="5"/>
  </si>
  <si>
    <r>
      <t>親会社所有者帰属持分当期利益率</t>
    </r>
    <r>
      <rPr>
        <b/>
        <sz val="10"/>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</si>
  <si>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資産合計当期利益率</t>
    </r>
    <r>
      <rPr>
        <b/>
        <sz val="11"/>
        <color theme="1" tint="4.9989318521683403E-2"/>
        <rFont val="Times New Roman"/>
        <family val="1"/>
      </rPr>
      <t xml:space="preserve"> (%)</t>
    </r>
    <rPh sb="2" eb="4">
      <t>ゴウケイ</t>
    </rPh>
    <phoneticPr fontId="6"/>
  </si>
  <si>
    <r>
      <t>親会社所有者帰属持分比率</t>
    </r>
    <r>
      <rPr>
        <b/>
        <sz val="11"/>
        <color theme="1" tint="4.9989318521683403E-2"/>
        <rFont val="Times New Roman"/>
        <family val="1"/>
      </rPr>
      <t xml:space="preserve"> </t>
    </r>
    <r>
      <rPr>
        <b/>
        <sz val="10"/>
        <color theme="1" tint="4.9989318521683403E-2"/>
        <rFont val="Times New Roman"/>
        <family val="1"/>
      </rPr>
      <t>(%)</t>
    </r>
    <rPh sb="0" eb="3">
      <t>オヤガイシャ</t>
    </rPh>
    <rPh sb="3" eb="6">
      <t>ショユウシャ</t>
    </rPh>
    <rPh sb="6" eb="8">
      <t>キゾク</t>
    </rPh>
    <rPh sb="8" eb="9">
      <t>モ</t>
    </rPh>
    <rPh sb="9" eb="10">
      <t>ブン</t>
    </rPh>
    <rPh sb="10" eb="12">
      <t>ヒリツ</t>
    </rPh>
    <phoneticPr fontId="5"/>
  </si>
  <si>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</si>
  <si>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</si>
  <si>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</si>
  <si>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</si>
  <si>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</si>
  <si>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</si>
  <si>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</si>
  <si>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r>
      <t xml:space="preserve">連結
</t>
    </r>
    <r>
      <rPr>
        <b/>
        <sz val="11"/>
        <color theme="1" tint="4.9989318521683403E-2"/>
        <rFont val="Times New Roman"/>
        <family val="1"/>
      </rPr>
      <t>Consolidated</t>
    </r>
    <rPh sb="0" eb="2">
      <t>レンケツ</t>
    </rPh>
    <phoneticPr fontId="5"/>
  </si>
  <si>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</si>
  <si>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</si>
  <si>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</si>
  <si>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</si>
  <si>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</si>
  <si>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 xml:space="preserve"> </t>
    <phoneticPr fontId="12"/>
  </si>
  <si>
    <t>Mar. 2018</t>
  </si>
  <si>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</si>
  <si>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</si>
  <si>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</si>
  <si>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</si>
  <si>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</si>
  <si>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</si>
  <si>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</si>
  <si>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 Revenue</t>
    <phoneticPr fontId="5"/>
  </si>
  <si>
    <t xml:space="preserve">% YoY </t>
    <phoneticPr fontId="5"/>
  </si>
  <si>
    <t>Mar. 2019</t>
  </si>
  <si>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</si>
  <si>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</si>
  <si>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</si>
  <si>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</si>
  <si>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</si>
  <si>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</si>
  <si>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</si>
  <si>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</si>
  <si>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</si>
  <si>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</si>
  <si>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</si>
  <si>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</si>
  <si>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</si>
  <si>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</si>
  <si>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10.</t>
  </si>
  <si>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</si>
  <si>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</si>
  <si>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</si>
  <si>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</si>
  <si>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</si>
  <si>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t>連結決算概要</t>
    <phoneticPr fontId="6"/>
  </si>
  <si>
    <t>Consolidated Financial Highlights</t>
    <phoneticPr fontId="6"/>
  </si>
  <si>
    <t>(Average Exchange Rates)       USD1</t>
    <phoneticPr fontId="6"/>
  </si>
  <si>
    <t>FY2019</t>
    <phoneticPr fontId="6"/>
  </si>
  <si>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</si>
  <si>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</si>
  <si>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</si>
  <si>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</si>
  <si>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</si>
  <si>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</si>
  <si>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</si>
  <si>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 xml:space="preserve">   Subtotal: Unit Shares or Above</t>
    <phoneticPr fontId="6"/>
  </si>
  <si>
    <t>Major Shareholders</t>
    <phoneticPr fontId="6"/>
  </si>
  <si>
    <t>Name</t>
    <phoneticPr fontId="6"/>
  </si>
  <si>
    <t>Number of Shares</t>
    <phoneticPr fontId="6"/>
  </si>
  <si>
    <t>Breakdown</t>
    <phoneticPr fontId="6"/>
  </si>
  <si>
    <t>1.</t>
    <phoneticPr fontId="6"/>
  </si>
  <si>
    <t>The Master Trust Bank of Japan, Ltd. (Trust Account)</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</si>
  <si>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</si>
  <si>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</si>
  <si>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t>Blood and Cell Technologies Company</t>
    <phoneticPr fontId="12"/>
  </si>
  <si>
    <t>Blood Center Solutions</t>
    <phoneticPr fontId="6"/>
  </si>
  <si>
    <t>Cell Therapy Technologies</t>
    <phoneticPr fontId="6"/>
  </si>
  <si>
    <t>TIS</t>
    <phoneticPr fontId="6"/>
  </si>
  <si>
    <t>心臓血管
カンパニー</t>
    <rPh sb="0" eb="2">
      <t>シンゾウ</t>
    </rPh>
    <rPh sb="2" eb="4">
      <t>ケッカン</t>
    </rPh>
    <phoneticPr fontId="6"/>
  </si>
  <si>
    <t xml:space="preserve">血液・細胞テクノロジーカンパニー  　　   </t>
    <rPh sb="0" eb="2">
      <t>ケツエキ</t>
    </rPh>
    <rPh sb="3" eb="5">
      <t>サイボウ</t>
    </rPh>
    <phoneticPr fontId="6"/>
  </si>
  <si>
    <t>血液・細胞
テクノロジー
カンパニー</t>
    <phoneticPr fontId="6"/>
  </si>
  <si>
    <t>アフェレシス治療他</t>
    <rPh sb="6" eb="8">
      <t>チリョウ</t>
    </rPh>
    <rPh sb="8" eb="9">
      <t>ホカ</t>
    </rPh>
    <phoneticPr fontId="6"/>
  </si>
  <si>
    <t>Therapeutic Solutions</t>
    <phoneticPr fontId="6"/>
  </si>
  <si>
    <t>EBITDA</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</si>
  <si>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</si>
  <si>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</si>
  <si>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</si>
  <si>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</si>
  <si>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*持株比率は、自己株式を除いて算出しております。</t>
    <phoneticPr fontId="6"/>
  </si>
  <si>
    <t>FY2020</t>
    <phoneticPr fontId="6"/>
  </si>
  <si>
    <t>株式会社みずほ銀行</t>
  </si>
  <si>
    <t>Mizuho Bank, Ltd</t>
  </si>
  <si>
    <t>Shares held by Mizuho Bank, Ltd. include 13,036 thousand shares contributed by that company to a retirement benefit trust.</t>
  </si>
  <si>
    <t>*みずほ銀行の保有株式には、同社が退職給付信託に係る株式として拠出している株式13,036千株が含まれております。</t>
    <phoneticPr fontId="6"/>
  </si>
  <si>
    <t>Mar. 2020</t>
  </si>
  <si>
    <t>(USD1=\108.60)</t>
  </si>
  <si>
    <t>(EUR1=\121.40)</t>
  </si>
  <si>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</si>
  <si>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</si>
  <si>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</si>
  <si>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</si>
  <si>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</si>
  <si>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</si>
  <si>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t>*a</t>
    <phoneticPr fontId="6"/>
  </si>
  <si>
    <r>
      <t>Revenue</t>
    </r>
    <r>
      <rPr>
        <b/>
        <sz val="6"/>
        <color theme="1" tint="4.9989318521683403E-2"/>
        <rFont val="Times New Roman"/>
        <family val="1"/>
      </rPr>
      <t xml:space="preserve"> *a</t>
    </r>
    <phoneticPr fontId="6"/>
  </si>
  <si>
    <r>
      <t>Adjusted Operating Profit</t>
    </r>
    <r>
      <rPr>
        <b/>
        <sz val="6"/>
        <color theme="1" tint="4.9989318521683403E-2"/>
        <rFont val="Times New Roman"/>
        <family val="1"/>
      </rPr>
      <t xml:space="preserve"> *b</t>
    </r>
    <phoneticPr fontId="6"/>
  </si>
  <si>
    <r>
      <t xml:space="preserve">中国
</t>
    </r>
    <r>
      <rPr>
        <i/>
        <sz val="10"/>
        <color theme="1"/>
        <rFont val="Times New Roman"/>
        <family val="1"/>
      </rPr>
      <t>China</t>
    </r>
    <rPh sb="0" eb="2">
      <t>チュウゴク</t>
    </rPh>
    <phoneticPr fontId="6"/>
  </si>
  <si>
    <t>FY2021</t>
    <phoneticPr fontId="6"/>
  </si>
  <si>
    <t>Mar. 2021</t>
    <phoneticPr fontId="6"/>
  </si>
  <si>
    <t>% YoY</t>
    <phoneticPr fontId="6"/>
  </si>
  <si>
    <t>株式会社日本カストディ銀行（証券投資信託口）</t>
  </si>
  <si>
    <t>ＳＴＡＴＥ　ＳＴＲＥＥＴ　ＢＡＮＫ　ＡＮＤ　ＴＲＵＳＴ　ＣＯＭＰＡＮＹ　５０５００１</t>
  </si>
  <si>
    <t>STATE STREET BANK AND TRUST COMPANY 505001</t>
  </si>
  <si>
    <t>*当社は、2019年4月1日を効力発生日として、普通株式1株につき2株の株式分割を行っております。2019年3月末以前の内容につきましては当該株式分割前の「発行済株式の総数」をもとに算出した情報を記載しております。従いまして、本ページに記載した「発行済み株式数の総数」につきましては、「連結決算概要」（P.1)に記載された「期末発行済株式数」の数値と異なります。</t>
    <rPh sb="60" eb="62">
      <t>ナイヨウ</t>
    </rPh>
    <rPh sb="91" eb="93">
      <t>サンシュツ</t>
    </rPh>
    <rPh sb="107" eb="108">
      <t>シタガ</t>
    </rPh>
    <rPh sb="113" eb="114">
      <t>ホン</t>
    </rPh>
    <rPh sb="118" eb="120">
      <t>キサイ</t>
    </rPh>
    <rPh sb="123" eb="125">
      <t>ハッコウ</t>
    </rPh>
    <rPh sb="125" eb="126">
      <t>ズ</t>
    </rPh>
    <rPh sb="127" eb="130">
      <t>カブシキスウ</t>
    </rPh>
    <rPh sb="131" eb="133">
      <t>ソウスウ</t>
    </rPh>
    <rPh sb="156" eb="158">
      <t>キサイ</t>
    </rPh>
    <rPh sb="172" eb="174">
      <t>スウチ</t>
    </rPh>
    <rPh sb="175" eb="176">
      <t>コト</t>
    </rPh>
    <phoneticPr fontId="6"/>
  </si>
  <si>
    <r>
      <t>アジア他</t>
    </r>
    <r>
      <rPr>
        <i/>
        <sz val="10"/>
        <color theme="1"/>
        <rFont val="Times New Roman"/>
        <family val="1"/>
      </rPr>
      <t xml:space="preserve">
Asia and others</t>
    </r>
    <rPh sb="3" eb="4">
      <t>ホカ</t>
    </rPh>
    <phoneticPr fontId="6"/>
  </si>
  <si>
    <t>* Sales in China is not included in "Asia and others" from this reportable segment.</t>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</si>
  <si>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</si>
  <si>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</si>
  <si>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</si>
  <si>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</si>
  <si>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</si>
  <si>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</si>
  <si>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u/>
        <sz val="11"/>
        <color theme="1" tint="4.9989318521683403E-2"/>
        <rFont val="ＭＳ Ｐ明朝"/>
        <family val="1"/>
        <charset val="128"/>
      </rPr>
      <t>\</t>
    </r>
    <r>
      <rPr>
        <u/>
        <sz val="11"/>
        <color theme="1" tint="4.9989318521683403E-2"/>
        <rFont val="Times New Roman"/>
        <family val="1"/>
      </rPr>
      <t>1/CNY1</t>
    </r>
    <phoneticPr fontId="6"/>
  </si>
  <si>
    <t>* FY2021より「中国」の売上を開示しているため、「アジア他」から「中国」の売上を除いております。</t>
    <rPh sb="11" eb="13">
      <t>チュウゴク</t>
    </rPh>
    <rPh sb="15" eb="17">
      <t>ウリアゲ</t>
    </rPh>
    <rPh sb="18" eb="20">
      <t>カイジ</t>
    </rPh>
    <rPh sb="31" eb="32">
      <t>ホカ</t>
    </rPh>
    <rPh sb="36" eb="38">
      <t>チュウゴク</t>
    </rPh>
    <rPh sb="40" eb="42">
      <t>ウリアゲ</t>
    </rPh>
    <rPh sb="43" eb="44">
      <t>ノゾ</t>
    </rPh>
    <phoneticPr fontId="6"/>
  </si>
  <si>
    <t xml:space="preserve">*a  使用権資産償却費を含んでおりません。
</t>
    <phoneticPr fontId="6"/>
  </si>
  <si>
    <t>*a Right-of-use asset amortization is not included.</t>
    <phoneticPr fontId="6"/>
  </si>
  <si>
    <r>
      <t>減価償却費及び償却費　</t>
    </r>
    <r>
      <rPr>
        <b/>
        <sz val="6"/>
        <color theme="1" tint="4.9989318521683403E-2"/>
        <rFont val="ＭＳ Ｐ明朝"/>
        <family val="1"/>
        <charset val="128"/>
      </rPr>
      <t>*a</t>
    </r>
    <rPh sb="5" eb="6">
      <t>オヨ</t>
    </rPh>
    <rPh sb="7" eb="9">
      <t>ショウキャク</t>
    </rPh>
    <rPh sb="9" eb="10">
      <t>ヒ</t>
    </rPh>
    <phoneticPr fontId="6"/>
  </si>
  <si>
    <r>
      <t xml:space="preserve">Depreciation and Amortization </t>
    </r>
    <r>
      <rPr>
        <b/>
        <sz val="6"/>
        <color theme="1" tint="4.9989318521683403E-2"/>
        <rFont val="Times New Roman"/>
        <family val="1"/>
      </rPr>
      <t>*a</t>
    </r>
    <phoneticPr fontId="6"/>
  </si>
  <si>
    <t>基本的1株当たり当期利益 (円)　</t>
    <rPh sb="0" eb="2">
      <t>キホン</t>
    </rPh>
    <rPh sb="2" eb="3">
      <t>テキ</t>
    </rPh>
    <phoneticPr fontId="6"/>
  </si>
  <si>
    <t>EPS (yen)</t>
    <phoneticPr fontId="6"/>
  </si>
  <si>
    <t>1株当たり親会社所有者帰属持分 (円)</t>
    <rPh sb="5" eb="8">
      <t>オヤガイシャ</t>
    </rPh>
    <rPh sb="8" eb="11">
      <t>ショユウシャ</t>
    </rPh>
    <rPh sb="11" eb="13">
      <t>キゾク</t>
    </rPh>
    <rPh sb="13" eb="14">
      <t>モ</t>
    </rPh>
    <rPh sb="14" eb="15">
      <t>ブン</t>
    </rPh>
    <phoneticPr fontId="5"/>
  </si>
  <si>
    <t xml:space="preserve">BPS (yen) </t>
    <phoneticPr fontId="6"/>
  </si>
  <si>
    <t>期末発行済株式数 (1000株)</t>
    <phoneticPr fontId="6"/>
  </si>
  <si>
    <t>Stock Information</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</si>
  <si>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</si>
  <si>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</si>
  <si>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</si>
  <si>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</si>
  <si>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</si>
  <si>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</si>
  <si>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</si>
  <si>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</si>
  <si>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</si>
  <si>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海外生産比率</t>
    <rPh sb="0" eb="2">
      <t>カイガイ</t>
    </rPh>
    <rPh sb="2" eb="6">
      <t>セイサンヒリツ</t>
    </rPh>
    <phoneticPr fontId="6"/>
  </si>
  <si>
    <t>Overseas</t>
    <phoneticPr fontId="6"/>
  </si>
  <si>
    <t>　欧州</t>
    <phoneticPr fontId="6"/>
  </si>
  <si>
    <t>　米州</t>
    <phoneticPr fontId="6"/>
  </si>
  <si>
    <r>
      <rPr>
        <b/>
        <sz val="9"/>
        <color theme="1"/>
        <rFont val="ＭＳ Ｐ明朝"/>
        <family val="1"/>
        <charset val="128"/>
      </rPr>
      <t>　</t>
    </r>
    <r>
      <rPr>
        <b/>
        <sz val="9"/>
        <color theme="1"/>
        <rFont val="Times New Roman"/>
        <family val="1"/>
      </rPr>
      <t>Europe</t>
    </r>
    <phoneticPr fontId="6"/>
  </si>
  <si>
    <r>
      <rPr>
        <b/>
        <sz val="9"/>
        <color theme="1"/>
        <rFont val="ＭＳ Ｐ明朝"/>
        <family val="1"/>
        <charset val="128"/>
      </rPr>
      <t>　</t>
    </r>
    <r>
      <rPr>
        <b/>
        <sz val="9"/>
        <color theme="1"/>
        <rFont val="Times New Roman"/>
        <family val="1"/>
      </rPr>
      <t>Americas</t>
    </r>
    <phoneticPr fontId="5"/>
  </si>
  <si>
    <r>
      <t xml:space="preserve">期末社員数 </t>
    </r>
    <r>
      <rPr>
        <b/>
        <sz val="10"/>
        <color theme="1" tint="4.9989318521683403E-2"/>
        <rFont val="ＭＳ Ｐ明朝"/>
        <family val="1"/>
        <charset val="128"/>
      </rPr>
      <t>(人)　</t>
    </r>
    <r>
      <rPr>
        <b/>
        <sz val="6"/>
        <color theme="1" tint="4.9989318521683403E-2"/>
        <rFont val="ＭＳ Ｐ明朝"/>
        <family val="1"/>
        <charset val="128"/>
      </rPr>
      <t>*b</t>
    </r>
    <rPh sb="2" eb="4">
      <t>シャイン</t>
    </rPh>
    <phoneticPr fontId="5"/>
  </si>
  <si>
    <t>Shares Issued and Outstanding (Thous.)</t>
    <phoneticPr fontId="6"/>
  </si>
  <si>
    <r>
      <t xml:space="preserve">Number of Employees </t>
    </r>
    <r>
      <rPr>
        <b/>
        <sz val="6"/>
        <color theme="1" tint="4.9989318521683403E-2"/>
        <rFont val="Times New Roman"/>
        <family val="1"/>
      </rPr>
      <t>*b</t>
    </r>
    <phoneticPr fontId="6"/>
  </si>
  <si>
    <t>2021年度 セグメント別売上収益</t>
    <rPh sb="4" eb="5">
      <t>ネン</t>
    </rPh>
    <rPh sb="5" eb="6">
      <t>ド</t>
    </rPh>
    <rPh sb="12" eb="13">
      <t>ベツ</t>
    </rPh>
    <rPh sb="13" eb="15">
      <t>ウリアゲ</t>
    </rPh>
    <rPh sb="15" eb="17">
      <t>シュウエキ</t>
    </rPh>
    <phoneticPr fontId="4"/>
  </si>
  <si>
    <t>Revenue by Segment for FY2021</t>
    <phoneticPr fontId="4"/>
  </si>
  <si>
    <t>*a  FY2022の想定為替レート</t>
    <phoneticPr fontId="6"/>
  </si>
  <si>
    <t>*a Assumed exchange rates in FY2022</t>
    <phoneticPr fontId="6"/>
  </si>
  <si>
    <t>FY2022
Guidance</t>
    <phoneticPr fontId="5"/>
  </si>
  <si>
    <t>FY2020</t>
    <phoneticPr fontId="5"/>
  </si>
  <si>
    <t>FY2021</t>
    <phoneticPr fontId="5"/>
  </si>
  <si>
    <r>
      <t xml:space="preserve">メディカルケアソリューションズカンパニー
</t>
    </r>
    <r>
      <rPr>
        <b/>
        <sz val="12"/>
        <color theme="1" tint="4.9989318521683403E-2"/>
        <rFont val="Times New Roman"/>
        <family val="1"/>
      </rPr>
      <t>Medical Care Solutions Company</t>
    </r>
    <phoneticPr fontId="5"/>
  </si>
  <si>
    <t>メディカルケア
ソリューションズ
カンパニー</t>
    <phoneticPr fontId="12"/>
  </si>
  <si>
    <t>ホスピタルケアソリューション</t>
    <phoneticPr fontId="103"/>
  </si>
  <si>
    <t>Hospital Care Solutions</t>
    <phoneticPr fontId="103"/>
  </si>
  <si>
    <t>ライフケアソリューション</t>
    <phoneticPr fontId="103"/>
  </si>
  <si>
    <t>Life Care Solutions</t>
    <phoneticPr fontId="103"/>
  </si>
  <si>
    <t>ファーマシューティカルソリューション</t>
    <phoneticPr fontId="103"/>
  </si>
  <si>
    <t>Pharmaceutical Solutions</t>
    <phoneticPr fontId="103"/>
  </si>
  <si>
    <t>Medical Care Solutions Company</t>
    <phoneticPr fontId="12"/>
  </si>
  <si>
    <t>2022年度見通し</t>
    <rPh sb="4" eb="5">
      <t>ネン</t>
    </rPh>
    <rPh sb="5" eb="6">
      <t>ド</t>
    </rPh>
    <rPh sb="6" eb="8">
      <t>ミトオ</t>
    </rPh>
    <phoneticPr fontId="6"/>
  </si>
  <si>
    <t>Guidance for FY2022</t>
    <phoneticPr fontId="6"/>
  </si>
  <si>
    <t>Stock Information  March 31, 2022</t>
    <phoneticPr fontId="6"/>
  </si>
  <si>
    <t>Mar. 2022</t>
    <phoneticPr fontId="6"/>
  </si>
  <si>
    <t>*b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</si>
  <si>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*c 調整後営業利益の調整額には棚卸資産の調整額等が含まれております。</t>
    <rPh sb="3" eb="6">
      <t>チョウセイゴ</t>
    </rPh>
    <rPh sb="6" eb="10">
      <t>エイギョウリエキ</t>
    </rPh>
    <rPh sb="24" eb="25">
      <t>トウ</t>
    </rPh>
    <rPh sb="26" eb="27">
      <t>フク</t>
    </rPh>
    <phoneticPr fontId="5"/>
  </si>
  <si>
    <t>*b  Adjustment to revenue to customer is proceeds from outward temporary staffing that is not attributable to reportable segments.</t>
    <phoneticPr fontId="6"/>
  </si>
  <si>
    <t>*c The adjustment to adjusted operating profit is for inventories and others.</t>
    <phoneticPr fontId="6"/>
  </si>
  <si>
    <r>
      <t>売上収益　</t>
    </r>
    <r>
      <rPr>
        <sz val="8"/>
        <color theme="1" tint="4.9989318521683403E-2"/>
        <rFont val="ＭＳ Ｐ明朝"/>
        <family val="1"/>
        <charset val="128"/>
      </rPr>
      <t>*b</t>
    </r>
    <rPh sb="2" eb="4">
      <t>シュウエキ</t>
    </rPh>
    <phoneticPr fontId="6"/>
  </si>
  <si>
    <r>
      <t>調整後営業利益　</t>
    </r>
    <r>
      <rPr>
        <sz val="8"/>
        <color theme="1" tint="4.9989318521683403E-2"/>
        <rFont val="ＭＳ Ｐ明朝"/>
        <family val="1"/>
        <charset val="128"/>
      </rPr>
      <t>*c</t>
    </r>
    <rPh sb="0" eb="3">
      <t>チョウセイゴ</t>
    </rPh>
    <rPh sb="3" eb="5">
      <t>エイギョウ</t>
    </rPh>
    <rPh sb="5" eb="7">
      <t>リエキ</t>
    </rPh>
    <phoneticPr fontId="5"/>
  </si>
  <si>
    <r>
      <t>血液・細胞テクノロジーカンパニー　</t>
    </r>
    <r>
      <rPr>
        <sz val="8"/>
        <color theme="1" tint="4.9989318521683403E-2"/>
        <rFont val="ＭＳ Ｐ明朝"/>
        <family val="1"/>
        <charset val="128"/>
      </rPr>
      <t>*a</t>
    </r>
    <r>
      <rPr>
        <b/>
        <sz val="12"/>
        <color theme="1" tint="4.9989318521683403E-2"/>
        <rFont val="ＭＳ Ｐ明朝"/>
        <family val="1"/>
        <charset val="128"/>
      </rPr>
      <t xml:space="preserve">
</t>
    </r>
    <r>
      <rPr>
        <b/>
        <sz val="12"/>
        <color theme="1" tint="4.9989318521683403E-2"/>
        <rFont val="Times New Roman"/>
        <family val="1"/>
      </rPr>
      <t>Blood and Cell Technologies Company</t>
    </r>
    <r>
      <rPr>
        <b/>
        <sz val="12"/>
        <color theme="1" tint="4.9989318521683403E-2"/>
        <rFont val="ＭＳ Ｐ明朝"/>
        <family val="1"/>
        <charset val="128"/>
      </rPr>
      <t xml:space="preserve"> </t>
    </r>
    <rPh sb="0" eb="2">
      <t>ケツエキ</t>
    </rPh>
    <rPh sb="3" eb="5">
      <t>サイボウ</t>
    </rPh>
    <phoneticPr fontId="5"/>
  </si>
  <si>
    <t>*a 2022年度より、従来の「ホスピタルカンパニー」のセグメント名称を「メディカルケアソリューションズカンパニー」に変更しています。当該変更は名称変更のみであり、
     カンパニーの売上収益、営業利益に与える影響はありません。これに伴い、2020年度および2021年度につきましても、変更後の名称で記載しています。</t>
    <rPh sb="94" eb="96">
      <t>ウリアゲ</t>
    </rPh>
    <rPh sb="96" eb="98">
      <t>シュウエキ</t>
    </rPh>
    <rPh sb="99" eb="103">
      <t>エイギョウリエキ</t>
    </rPh>
    <rPh sb="135" eb="137">
      <t>ネンド</t>
    </rPh>
    <phoneticPr fontId="6"/>
  </si>
  <si>
    <t>ＳＴＡＴＥ　ＳＴＲＥＥＴ　ＢＡＮＫ　ＷＥＳＴ　ＣＬＩＥＮＴ　－　ＴＲＥＡＴＹ　５０５２３４</t>
  </si>
  <si>
    <t>Custody Bank of Japan, Ltd. (Securities Investment Trust Account)</t>
  </si>
  <si>
    <t>STATE STREET BANK WEST CLIENT - TREATY 505234</t>
  </si>
  <si>
    <r>
      <t>Terumo conducted a two-for-one stock split for its common stock effectively on April 1, 2019. The information before March 2019 is based on "Total Shares Issued and Shares Outstanding" before the aforementioned stock split.</t>
    </r>
    <r>
      <rPr>
        <sz val="6"/>
        <color theme="1"/>
        <rFont val="ＭＳ Ｐ明朝"/>
        <family val="1"/>
        <charset val="128"/>
      </rPr>
      <t xml:space="preserve"> </t>
    </r>
    <r>
      <rPr>
        <sz val="6"/>
        <color theme="1"/>
        <rFont val="Times New Roman"/>
        <family val="1"/>
      </rPr>
      <t>Therefore, "Shares Issued and Outstanding" on the first page differs from "Total Shares Issued and Shares Outstanding" on this page.</t>
    </r>
    <phoneticPr fontId="6"/>
  </si>
  <si>
    <t>　</t>
    <phoneticPr fontId="6"/>
  </si>
  <si>
    <t>(\108.70)</t>
  </si>
  <si>
    <t>(\120.81)</t>
  </si>
  <si>
    <t>(\123.76)</t>
  </si>
  <si>
    <t>(USD1=\106.10)</t>
  </si>
  <si>
    <t>(EUR1=\123.76)</t>
  </si>
  <si>
    <t>FY2022</t>
    <phoneticPr fontId="6"/>
  </si>
  <si>
    <t>(\112.39)</t>
    <phoneticPr fontId="6"/>
  </si>
  <si>
    <t>(\130.55)</t>
    <phoneticPr fontId="6"/>
  </si>
  <si>
    <t>(EUR1=130.55)</t>
    <phoneticPr fontId="6"/>
  </si>
  <si>
    <t>(USD1=\112.39)</t>
    <phoneticPr fontId="6"/>
  </si>
  <si>
    <t>(EUR1=\130.55)</t>
    <phoneticPr fontId="6"/>
  </si>
  <si>
    <t>(USD1=\112.39)</t>
    <phoneticPr fontId="6"/>
  </si>
  <si>
    <t>* Effective fiscal 2022, the segment name of the former "General Hospital Company" has been changed to "Medical Care Solutions Company". As for sub-segments, the former "General Hospital Products" and “Pharmaceutical" have been combined into "Hospital Care Solutions", "DM and Consumer Healthcare" has been renamed "Life Care Solutions", and the  "Alliance"has been renamed "Pharmaceutical Solutions". In accordance with this change, the fiscal 2020 and 2021 figures are also listed under the new names.</t>
    <phoneticPr fontId="6"/>
  </si>
  <si>
    <t>(\106.10)</t>
    <phoneticPr fontId="6"/>
  </si>
  <si>
    <t>2021年度 セグメント別売上収益</t>
    <phoneticPr fontId="6"/>
  </si>
  <si>
    <t>Revenue by Segment for FY2021</t>
    <phoneticPr fontId="6"/>
  </si>
  <si>
    <t>*b 一部連結子会社における社員数の算出方法の変更に伴い、2020年度比で、2021年度に796名増員しています。</t>
    <rPh sb="3" eb="5">
      <t>イチブ</t>
    </rPh>
    <rPh sb="5" eb="7">
      <t>レンケツ</t>
    </rPh>
    <rPh sb="7" eb="10">
      <t>コガイシャ</t>
    </rPh>
    <rPh sb="14" eb="16">
      <t>シャイン</t>
    </rPh>
    <rPh sb="16" eb="17">
      <t>スウ</t>
    </rPh>
    <rPh sb="18" eb="20">
      <t>サンシュツ</t>
    </rPh>
    <rPh sb="20" eb="22">
      <t>ホウホウ</t>
    </rPh>
    <rPh sb="23" eb="25">
      <t>ヘンコウ</t>
    </rPh>
    <rPh sb="26" eb="27">
      <t>トモナ</t>
    </rPh>
    <rPh sb="33" eb="35">
      <t>ネンド</t>
    </rPh>
    <rPh sb="35" eb="36">
      <t>ヒ</t>
    </rPh>
    <rPh sb="42" eb="44">
      <t>ネンド</t>
    </rPh>
    <rPh sb="48" eb="49">
      <t>メイ</t>
    </rPh>
    <rPh sb="49" eb="51">
      <t>ゾウイン</t>
    </rPh>
    <phoneticPr fontId="6"/>
  </si>
  <si>
    <t>*b 796 associates have been added in FY2021 employees number compared to FY2020 because of the change in calculation method.</t>
    <phoneticPr fontId="6"/>
  </si>
  <si>
    <t>FY2022
Guidance</t>
    <phoneticPr fontId="6"/>
  </si>
  <si>
    <t>*a  Effective fiscal 2022, the segment name of the former "General Hospital Company" has been changed to "Medical Care Solutions Company".
      This change is only a name change and has no impact on the Company's revenue and operating profit. In accordance with this change, the fiscal 
      2020 and 2021 figures are also listed under the new names.</t>
    <phoneticPr fontId="6"/>
  </si>
  <si>
    <r>
      <t>株式情報</t>
    </r>
    <r>
      <rPr>
        <b/>
        <sz val="11"/>
        <color theme="1"/>
        <rFont val="HG丸ｺﾞｼｯｸM-PRO"/>
        <family val="3"/>
        <charset val="128"/>
      </rPr>
      <t>　2022年3月末現在</t>
    </r>
    <rPh sb="9" eb="10">
      <t>ネン</t>
    </rPh>
    <phoneticPr fontId="6"/>
  </si>
  <si>
    <t>　中国・アジア他</t>
    <rPh sb="1" eb="3">
      <t>チュウゴク</t>
    </rPh>
    <rPh sb="7" eb="8">
      <t>ホカ</t>
    </rPh>
    <phoneticPr fontId="5"/>
  </si>
  <si>
    <r>
      <rPr>
        <b/>
        <sz val="9"/>
        <color theme="1"/>
        <rFont val="ＭＳ Ｐ明朝"/>
        <family val="1"/>
        <charset val="128"/>
      </rPr>
      <t>　</t>
    </r>
    <r>
      <rPr>
        <b/>
        <sz val="9"/>
        <color theme="1"/>
        <rFont val="Times New Roman"/>
        <family val="1"/>
      </rPr>
      <t>China and other Asia</t>
    </r>
    <phoneticPr fontId="5"/>
  </si>
  <si>
    <t>(\125)</t>
    <phoneticPr fontId="6"/>
  </si>
  <si>
    <t>(\135)</t>
    <phoneticPr fontId="6"/>
  </si>
  <si>
    <t>* 2022年度より、従来の「ホスピタルカンパニー」のセグメント名称を「メディカルケアソリューションズカンパニー」に変更しています。なお、サブセグメントにつきましては、従来の、医療器事業と医薬品事業が「ホスピタルケアソリューション」に、DM・ヘルスケア事業が「ライフケアソリューション」に、アライアンス事業が「ファーマシューティカルソリューション」に変更となっています。これに伴い、2020年度および2021年度につきましても、変更後の名称で記載しています。</t>
    <phoneticPr fontId="6"/>
  </si>
  <si>
    <t>(USD1=\125)</t>
    <phoneticPr fontId="6"/>
  </si>
  <si>
    <t>(EUR1=\135)</t>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</si>
  <si>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</si>
  <si>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t>心臓血管カンパニー</t>
  </si>
  <si>
    <t>Cardiac and Vascular Company</t>
  </si>
  <si>
    <t xml:space="preserve">メディカルケアソリューションズカンパニー　　       </t>
  </si>
  <si>
    <t>Medical Care Solutions Company</t>
  </si>
  <si>
    <t>Blood and Cell Technologies Company</t>
  </si>
  <si>
    <t>Others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</si>
</sst>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0.0_);\(#,##0.0\)"/>
    <numFmt numFmtId="200" formatCode="_-&quot;L. &quot;* #,##0_-;\-&quot;L. &quot;* #,##0_-;_-&quot;L. &quot;* &quot;-&quot;_-;_-@_-"/>
    <numFmt numFmtId="201" formatCode="_-&quot;L. &quot;* #,##0.00_-;\-&quot;L. &quot;* #,##0.00_-;_-&quot;L. &quot;* &quot;-&quot;??_-;_-@_-"/>
    <numFmt numFmtId="202" formatCode="#,##0_);[Red]\(#,##0\)"/>
    <numFmt numFmtId="203" formatCode="_ * #,##0.0_ ;_ * \-#,##0.0_ ;_ * &quot;-&quot;?_ ;_ @_ "/>
  </numFmts>
  <fonts count="1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2"/>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ＭＳ Ｐ明朝"/>
      <family val="1"/>
      <charset val="128"/>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6"/>
      <color theme="1" tint="4.9989318521683403E-2"/>
      <name val="ＭＳ Ｐ明朝"/>
      <family val="1"/>
      <charset val="128"/>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sz val="10"/>
      <name val="Times New Roman"/>
      <family val="1"/>
    </font>
    <font>
      <i/>
      <sz val="10"/>
      <name val="Times New Roman"/>
      <family val="1"/>
    </font>
    <font>
      <sz val="11"/>
      <name val="Times New Roman"/>
      <family val="1"/>
    </font>
    <font>
      <i/>
      <sz val="11"/>
      <name val="Times New Roman"/>
      <family val="1"/>
    </font>
    <font>
      <b/>
      <i/>
      <sz val="12"/>
      <name val="Times New Roman"/>
      <family val="1"/>
    </font>
    <font>
      <b/>
      <sz val="9"/>
      <color theme="1"/>
      <name val="Times New Roman"/>
      <family val="1"/>
      <charset val="128"/>
    </font>
    <font>
      <b/>
      <sz val="12"/>
      <name val="Times New Roman"/>
      <family val="1"/>
    </font>
    <font>
      <i/>
      <sz val="12"/>
      <name val="Times New Roman"/>
      <family val="1"/>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14">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double">
        <color indexed="64"/>
      </right>
      <top/>
      <bottom style="medium">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bottom style="thick">
        <color rgb="FF808080"/>
      </bottom>
      <diagonal/>
    </border>
    <border>
      <left style="medium">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111">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183" fontId="16" fillId="0" borderId="0" applyFont="0" applyFill="0" applyBorder="0" applyAlignment="0" applyProtection="0"/>
    <xf numFmtId="182" fontId="16" fillId="0" borderId="0" applyFont="0" applyFill="0" applyBorder="0" applyAlignment="0" applyProtection="0"/>
    <xf numFmtId="186" fontId="18" fillId="0" borderId="0" applyFont="0" applyFill="0" applyBorder="0" applyAlignment="0" applyProtection="0"/>
    <xf numFmtId="184" fontId="18" fillId="0" borderId="0" applyFont="0" applyFill="0" applyBorder="0" applyAlignment="0" applyProtection="0"/>
    <xf numFmtId="0" fontId="20" fillId="0" borderId="0">
      <protection locked="0"/>
    </xf>
    <xf numFmtId="188" fontId="16" fillId="0" borderId="0" applyFont="0" applyFill="0" applyBorder="0" applyAlignment="0" applyProtection="0"/>
    <xf numFmtId="3" fontId="21" fillId="6" borderId="105"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106" applyFont="0" applyFill="0" applyBorder="0" applyAlignment="0" applyProtection="0"/>
    <xf numFmtId="10" fontId="23" fillId="7" borderId="16"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199" fontId="27" fillId="0" borderId="0"/>
    <xf numFmtId="0" fontId="28" fillId="0" borderId="0"/>
    <xf numFmtId="182" fontId="16" fillId="0" borderId="0" applyFont="0" applyFill="0" applyBorder="0" applyAlignment="0" applyProtection="0"/>
    <xf numFmtId="183" fontId="16" fillId="0" borderId="0" applyFont="0" applyFill="0" applyBorder="0" applyAlignment="0" applyProtection="0"/>
    <xf numFmtId="0" fontId="29" fillId="4" borderId="0">
      <alignment horizontal="right"/>
    </xf>
    <xf numFmtId="0" fontId="30" fillId="4" borderId="15"/>
    <xf numFmtId="0" fontId="30" fillId="0" borderId="0" applyBorder="0">
      <alignment horizontal="centerContinuous"/>
    </xf>
    <xf numFmtId="0" fontId="31" fillId="0" borderId="0" applyBorder="0">
      <alignment horizontal="centerContinuous"/>
    </xf>
    <xf numFmtId="10" fontId="16" fillId="0" borderId="0" applyFont="0" applyFill="0" applyBorder="0" applyAlignment="0" applyProtection="0"/>
    <xf numFmtId="0" fontId="32" fillId="8" borderId="0">
      <alignment horizontal="center" vertical="top"/>
    </xf>
    <xf numFmtId="0" fontId="33" fillId="8" borderId="0">
      <alignment horizontal="right" vertical="top"/>
    </xf>
    <xf numFmtId="0" fontId="34" fillId="9" borderId="0">
      <alignment horizontal="center" vertical="center"/>
    </xf>
    <xf numFmtId="0" fontId="34" fillId="9" borderId="0">
      <alignment horizontal="right" vertical="top"/>
    </xf>
    <xf numFmtId="0" fontId="34" fillId="9" borderId="0">
      <alignment horizontal="right" vertical="center"/>
    </xf>
    <xf numFmtId="0" fontId="34" fillId="8" borderId="0">
      <alignment horizontal="right" vertical="top"/>
    </xf>
    <xf numFmtId="0" fontId="33" fillId="8" borderId="0">
      <alignment horizontal="left" vertical="top"/>
    </xf>
    <xf numFmtId="0" fontId="34" fillId="8" borderId="0">
      <alignment horizontal="right" vertical="top"/>
    </xf>
    <xf numFmtId="0" fontId="35" fillId="8" borderId="0">
      <alignment horizontal="center" vertical="center"/>
    </xf>
    <xf numFmtId="0" fontId="34" fillId="8" borderId="0">
      <alignment horizontal="center" vertical="center"/>
    </xf>
    <xf numFmtId="0" fontId="34" fillId="8" borderId="0">
      <alignment horizontal="right" vertical="top"/>
    </xf>
    <xf numFmtId="0" fontId="34" fillId="8" borderId="0">
      <alignment horizontal="center" vertical="top"/>
    </xf>
    <xf numFmtId="0" fontId="34" fillId="8" borderId="0">
      <alignment horizontal="left" vertical="top"/>
    </xf>
    <xf numFmtId="0" fontId="34" fillId="8" borderId="0">
      <alignment horizontal="right" vertical="center"/>
    </xf>
    <xf numFmtId="0" fontId="36" fillId="0" borderId="0" applyNumberFormat="0" applyBorder="0" applyAlignment="0"/>
    <xf numFmtId="0" fontId="37" fillId="0" borderId="0" applyNumberFormat="0" applyBorder="0" applyAlignment="0"/>
    <xf numFmtId="192" fontId="16" fillId="0" borderId="107">
      <protection locked="0"/>
    </xf>
    <xf numFmtId="200" fontId="25" fillId="0" borderId="0" applyFont="0" applyFill="0" applyBorder="0" applyAlignment="0" applyProtection="0"/>
    <xf numFmtId="201"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8" fillId="0" borderId="0"/>
    <xf numFmtId="197" fontId="6" fillId="0" borderId="0" applyFont="0" applyFill="0" applyBorder="0" applyAlignment="0" applyProtection="0"/>
    <xf numFmtId="196" fontId="6" fillId="0" borderId="0" applyFont="0" applyFill="0" applyBorder="0" applyAlignment="0" applyProtection="0"/>
    <xf numFmtId="8" fontId="39" fillId="0" borderId="0" applyFont="0" applyFill="0" applyBorder="0" applyAlignment="0" applyProtection="0"/>
    <xf numFmtId="6" fontId="39"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5" fillId="0" borderId="0" applyFont="0" applyFill="0" applyBorder="0" applyAlignment="0" applyProtection="0"/>
    <xf numFmtId="0" fontId="5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100"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62">
    <xf numFmtId="0" fontId="0" fillId="0" borderId="0" xfId="0"/>
    <xf numFmtId="0" fontId="40" fillId="0" borderId="0" xfId="1" applyFont="1"/>
    <xf numFmtId="0" fontId="41" fillId="0" borderId="0" xfId="1" applyFont="1"/>
    <xf numFmtId="0" fontId="42" fillId="0" borderId="0" xfId="1" applyFont="1" applyAlignment="1">
      <alignment horizontal="right"/>
    </xf>
    <xf numFmtId="0" fontId="43" fillId="0" borderId="0" xfId="1" applyFont="1"/>
    <xf numFmtId="0" fontId="42" fillId="0" borderId="0" xfId="1" applyFont="1" applyFill="1" applyAlignment="1">
      <alignment horizontal="right"/>
    </xf>
    <xf numFmtId="0" fontId="44" fillId="0" borderId="0" xfId="1" applyFont="1" applyAlignment="1">
      <alignment horizontal="right"/>
    </xf>
    <xf numFmtId="0" fontId="40" fillId="0" borderId="0" xfId="1" applyFont="1" applyAlignment="1">
      <alignment horizontal="left"/>
    </xf>
    <xf numFmtId="0" fontId="45" fillId="0" borderId="0" xfId="1" applyFont="1" applyAlignment="1">
      <alignment horizontal="right"/>
    </xf>
    <xf numFmtId="0" fontId="41" fillId="0" borderId="0" xfId="0" applyFont="1" applyFill="1" applyBorder="1"/>
    <xf numFmtId="0" fontId="49" fillId="0" borderId="110" xfId="0" applyFont="1" applyFill="1" applyBorder="1" applyAlignment="1">
      <alignment horizontal="center" vertical="center"/>
    </xf>
    <xf numFmtId="0" fontId="41" fillId="0" borderId="0" xfId="0" applyFont="1" applyFill="1"/>
    <xf numFmtId="10" fontId="50" fillId="0" borderId="0" xfId="0" applyNumberFormat="1" applyFont="1" applyFill="1" applyBorder="1" applyAlignment="1">
      <alignment horizontal="center"/>
    </xf>
    <xf numFmtId="0" fontId="50" fillId="0" borderId="0" xfId="0" applyFont="1" applyFill="1" applyBorder="1" applyAlignment="1">
      <alignment vertical="center"/>
    </xf>
    <xf numFmtId="10" fontId="45" fillId="0" borderId="0" xfId="4" applyNumberFormat="1" applyFont="1" applyFill="1" applyBorder="1" applyAlignment="1">
      <alignment horizontal="right" vertical="center"/>
    </xf>
    <xf numFmtId="176" fontId="50" fillId="0" borderId="0" xfId="0" applyNumberFormat="1" applyFont="1" applyFill="1" applyBorder="1" applyAlignment="1">
      <alignment horizontal="center"/>
    </xf>
    <xf numFmtId="0" fontId="52" fillId="0" borderId="0" xfId="1" applyFont="1"/>
    <xf numFmtId="0" fontId="54" fillId="0" borderId="0" xfId="1" applyFont="1"/>
    <xf numFmtId="0" fontId="41" fillId="0" borderId="22" xfId="0" applyFont="1" applyFill="1" applyBorder="1"/>
    <xf numFmtId="0" fontId="41" fillId="0" borderId="0" xfId="1" applyFont="1" applyAlignment="1">
      <alignment horizontal="right"/>
    </xf>
    <xf numFmtId="0" fontId="50" fillId="0" borderId="0" xfId="1" applyFont="1"/>
    <xf numFmtId="0" fontId="58" fillId="0" borderId="0" xfId="0" applyFont="1"/>
    <xf numFmtId="0" fontId="72" fillId="0" borderId="0" xfId="1" applyFont="1" applyAlignment="1">
      <alignment horizontal="right"/>
    </xf>
    <xf numFmtId="0" fontId="41" fillId="0" borderId="0" xfId="1" applyFont="1" applyAlignment="1">
      <alignment vertical="top"/>
    </xf>
    <xf numFmtId="0" fontId="74" fillId="0" borderId="0" xfId="1" applyFont="1" applyAlignment="1">
      <alignment horizontal="left"/>
    </xf>
    <xf numFmtId="0" fontId="62" fillId="0" borderId="0" xfId="1" applyFont="1" applyAlignment="1">
      <alignment horizontal="right"/>
    </xf>
    <xf numFmtId="0" fontId="54" fillId="0" borderId="0" xfId="1" applyFont="1" applyAlignment="1">
      <alignment horizontal="left"/>
    </xf>
    <xf numFmtId="0" fontId="54" fillId="0" borderId="0" xfId="1" applyFont="1" applyFill="1" applyAlignment="1">
      <alignment horizontal="left"/>
    </xf>
    <xf numFmtId="0" fontId="41" fillId="0" borderId="0" xfId="1" applyFont="1" applyFill="1"/>
    <xf numFmtId="0" fontId="44" fillId="0" borderId="0" xfId="1" applyFont="1" applyFill="1" applyAlignment="1">
      <alignment horizontal="right"/>
    </xf>
    <xf numFmtId="0" fontId="45" fillId="0" borderId="0" xfId="1" applyFont="1" applyFill="1"/>
    <xf numFmtId="0" fontId="45" fillId="0" borderId="0" xfId="1" applyFont="1" applyFill="1" applyAlignment="1">
      <alignment horizontal="right"/>
    </xf>
    <xf numFmtId="0" fontId="50" fillId="0" borderId="0" xfId="1" applyFont="1" applyFill="1"/>
    <xf numFmtId="0" fontId="41" fillId="0" borderId="0" xfId="1" applyFont="1" applyAlignment="1"/>
    <xf numFmtId="0" fontId="41" fillId="0" borderId="0" xfId="1" applyFont="1" applyAlignment="1">
      <alignment horizontal="left"/>
    </xf>
    <xf numFmtId="0" fontId="58" fillId="0" borderId="26" xfId="96" applyFont="1" applyBorder="1">
      <alignment vertical="center"/>
    </xf>
    <xf numFmtId="0" fontId="58" fillId="0" borderId="22" xfId="96" applyFont="1" applyBorder="1">
      <alignment vertical="center"/>
    </xf>
    <xf numFmtId="0" fontId="58" fillId="0" borderId="27" xfId="96" applyFont="1" applyBorder="1">
      <alignment vertical="center"/>
    </xf>
    <xf numFmtId="0" fontId="58" fillId="0" borderId="0" xfId="96" applyFont="1">
      <alignment vertical="center"/>
    </xf>
    <xf numFmtId="0" fontId="58" fillId="0" borderId="34" xfId="96" applyFont="1" applyBorder="1">
      <alignment vertical="center"/>
    </xf>
    <xf numFmtId="0" fontId="51" fillId="0" borderId="0" xfId="96" applyFont="1" applyBorder="1" applyAlignment="1">
      <alignment vertical="center" wrapText="1"/>
    </xf>
    <xf numFmtId="0" fontId="58" fillId="0" borderId="15" xfId="96" applyFont="1" applyBorder="1">
      <alignment vertical="center"/>
    </xf>
    <xf numFmtId="0" fontId="51" fillId="0" borderId="0" xfId="96" applyFont="1" applyBorder="1">
      <alignment vertical="center"/>
    </xf>
    <xf numFmtId="0" fontId="41" fillId="0" borderId="0" xfId="96" applyFont="1" applyBorder="1">
      <alignment vertical="center"/>
    </xf>
    <xf numFmtId="0" fontId="58" fillId="0" borderId="20" xfId="96" applyFont="1" applyBorder="1">
      <alignment vertical="center"/>
    </xf>
    <xf numFmtId="0" fontId="41" fillId="0" borderId="17" xfId="96" applyFont="1" applyBorder="1">
      <alignment vertical="center"/>
    </xf>
    <xf numFmtId="0" fontId="58" fillId="0" borderId="21" xfId="96" applyFont="1" applyBorder="1">
      <alignment vertical="center"/>
    </xf>
    <xf numFmtId="0" fontId="60" fillId="0" borderId="0" xfId="0" applyFont="1" applyFill="1" applyAlignment="1">
      <alignment vertical="center"/>
    </xf>
    <xf numFmtId="0" fontId="47" fillId="0" borderId="0" xfId="0" applyFont="1" applyFill="1" applyAlignment="1">
      <alignment vertical="center"/>
    </xf>
    <xf numFmtId="0" fontId="41" fillId="0" borderId="17" xfId="0" applyFont="1" applyFill="1" applyBorder="1"/>
    <xf numFmtId="0" fontId="59" fillId="0" borderId="0" xfId="0" applyFont="1" applyFill="1" applyAlignment="1">
      <alignment horizontal="left"/>
    </xf>
    <xf numFmtId="0" fontId="45" fillId="0" borderId="0" xfId="0" applyFont="1" applyFill="1"/>
    <xf numFmtId="0" fontId="47" fillId="0" borderId="15" xfId="0" applyFont="1" applyFill="1" applyBorder="1" applyAlignment="1">
      <alignment vertical="center"/>
    </xf>
    <xf numFmtId="0" fontId="47" fillId="0" borderId="89" xfId="0" applyFont="1" applyFill="1" applyBorder="1" applyAlignment="1">
      <alignment horizontal="center" vertical="center"/>
    </xf>
    <xf numFmtId="3" fontId="44" fillId="2" borderId="22" xfId="0" applyNumberFormat="1" applyFont="1" applyFill="1" applyBorder="1" applyAlignment="1">
      <alignment vertical="center"/>
    </xf>
    <xf numFmtId="3" fontId="44" fillId="0" borderId="0" xfId="0" applyNumberFormat="1" applyFont="1" applyFill="1" applyBorder="1" applyAlignment="1">
      <alignment vertical="center"/>
    </xf>
    <xf numFmtId="38" fontId="44" fillId="2" borderId="0" xfId="5" quotePrefix="1" applyFont="1" applyFill="1" applyBorder="1" applyAlignment="1">
      <alignment horizontal="right" vertical="center"/>
    </xf>
    <xf numFmtId="0" fontId="76" fillId="0" borderId="0" xfId="0" applyFont="1" applyFill="1" applyBorder="1" applyAlignment="1">
      <alignment vertical="center"/>
    </xf>
    <xf numFmtId="0" fontId="77" fillId="0" borderId="0" xfId="0" applyFont="1" applyFill="1" applyBorder="1"/>
    <xf numFmtId="179" fontId="78" fillId="0" borderId="0" xfId="5" quotePrefix="1" applyNumberFormat="1" applyFont="1" applyFill="1" applyBorder="1" applyAlignment="1">
      <alignment horizontal="right" vertical="center"/>
    </xf>
    <xf numFmtId="0" fontId="77" fillId="0" borderId="0" xfId="0" applyFont="1" applyFill="1"/>
    <xf numFmtId="0" fontId="59" fillId="0" borderId="0" xfId="0" applyFont="1" applyFill="1" applyAlignment="1"/>
    <xf numFmtId="0" fontId="44" fillId="0" borderId="0" xfId="0" applyFont="1" applyFill="1" applyAlignment="1"/>
    <xf numFmtId="0" fontId="71" fillId="0" borderId="0" xfId="0" applyFont="1" applyFill="1" applyBorder="1" applyAlignment="1">
      <alignment horizontal="center" vertical="center"/>
    </xf>
    <xf numFmtId="0" fontId="47" fillId="0" borderId="0" xfId="0" applyFont="1" applyFill="1" applyBorder="1" applyAlignment="1">
      <alignment horizontal="center"/>
    </xf>
    <xf numFmtId="0" fontId="59" fillId="0" borderId="0" xfId="0" applyFont="1" applyFill="1"/>
    <xf numFmtId="0" fontId="47" fillId="0" borderId="21" xfId="0" applyFont="1" applyFill="1" applyBorder="1" applyAlignment="1">
      <alignment vertical="center"/>
    </xf>
    <xf numFmtId="0" fontId="41" fillId="0" borderId="89" xfId="0" applyFont="1" applyFill="1" applyBorder="1" applyAlignment="1">
      <alignment horizontal="center"/>
    </xf>
    <xf numFmtId="0" fontId="65" fillId="0" borderId="22" xfId="0" applyFont="1" applyFill="1" applyBorder="1"/>
    <xf numFmtId="10" fontId="45" fillId="0" borderId="22" xfId="4" applyNumberFormat="1" applyFont="1" applyFill="1" applyBorder="1"/>
    <xf numFmtId="0" fontId="65" fillId="2" borderId="0" xfId="0" applyFont="1" applyFill="1" applyBorder="1"/>
    <xf numFmtId="10" fontId="45" fillId="2" borderId="0" xfId="4" applyNumberFormat="1" applyFont="1" applyFill="1" applyBorder="1"/>
    <xf numFmtId="0" fontId="65" fillId="0" borderId="0" xfId="0" applyFont="1" applyFill="1" applyBorder="1"/>
    <xf numFmtId="0" fontId="47" fillId="0" borderId="0" xfId="0" applyFont="1" applyFill="1" applyBorder="1"/>
    <xf numFmtId="0" fontId="41" fillId="0" borderId="81" xfId="0" applyFont="1" applyFill="1" applyBorder="1"/>
    <xf numFmtId="10" fontId="45" fillId="0" borderId="0" xfId="4" applyNumberFormat="1" applyFont="1" applyFill="1" applyBorder="1"/>
    <xf numFmtId="0" fontId="47" fillId="2" borderId="0" xfId="0" applyFont="1" applyFill="1" applyBorder="1"/>
    <xf numFmtId="0" fontId="41" fillId="2" borderId="81" xfId="0" applyFont="1" applyFill="1" applyBorder="1"/>
    <xf numFmtId="0" fontId="65" fillId="0" borderId="110" xfId="0" applyFont="1" applyFill="1" applyBorder="1"/>
    <xf numFmtId="0" fontId="47" fillId="0" borderId="110" xfId="0" applyFont="1" applyFill="1" applyBorder="1"/>
    <xf numFmtId="0" fontId="41" fillId="0" borderId="121" xfId="0" applyFont="1" applyFill="1" applyBorder="1"/>
    <xf numFmtId="10" fontId="45" fillId="0" borderId="110" xfId="4" applyNumberFormat="1" applyFont="1" applyFill="1" applyBorder="1"/>
    <xf numFmtId="0" fontId="65" fillId="2" borderId="17" xfId="0" applyFont="1" applyFill="1" applyBorder="1"/>
    <xf numFmtId="0" fontId="41" fillId="2" borderId="108" xfId="0" applyFont="1" applyFill="1" applyBorder="1"/>
    <xf numFmtId="0" fontId="47" fillId="2" borderId="122" xfId="0" applyFont="1" applyFill="1" applyBorder="1" applyAlignment="1">
      <alignment vertical="center"/>
    </xf>
    <xf numFmtId="10" fontId="45" fillId="2" borderId="108" xfId="4" applyNumberFormat="1" applyFont="1" applyFill="1" applyBorder="1"/>
    <xf numFmtId="0" fontId="45" fillId="0" borderId="0" xfId="0" applyFont="1" applyFill="1" applyBorder="1" applyAlignment="1"/>
    <xf numFmtId="10" fontId="41" fillId="0" borderId="0" xfId="0" applyNumberFormat="1" applyFont="1" applyFill="1"/>
    <xf numFmtId="176" fontId="50" fillId="0" borderId="0" xfId="4" applyNumberFormat="1" applyFont="1" applyFill="1" applyBorder="1" applyAlignment="1">
      <alignment horizontal="center" vertical="center"/>
    </xf>
    <xf numFmtId="0" fontId="50" fillId="0" borderId="0" xfId="0" applyFont="1" applyBorder="1" applyAlignment="1">
      <alignment vertical="center"/>
    </xf>
    <xf numFmtId="0" fontId="50" fillId="0" borderId="0" xfId="0" quotePrefix="1" applyFont="1" applyBorder="1" applyAlignment="1">
      <alignment horizontal="left" vertical="center"/>
    </xf>
    <xf numFmtId="0" fontId="50" fillId="0" borderId="0" xfId="0" applyFont="1" applyBorder="1" applyAlignment="1">
      <alignment horizontal="left" vertical="center"/>
    </xf>
    <xf numFmtId="176" fontId="50" fillId="0" borderId="0" xfId="4" applyNumberFormat="1" applyFont="1" applyBorder="1" applyAlignment="1">
      <alignment horizontal="center" vertical="center"/>
    </xf>
    <xf numFmtId="0" fontId="41" fillId="0" borderId="0" xfId="0" applyFont="1"/>
    <xf numFmtId="0" fontId="58" fillId="0" borderId="0" xfId="0" applyFont="1" applyProtection="1">
      <protection locked="0"/>
    </xf>
    <xf numFmtId="0" fontId="60" fillId="0" borderId="0" xfId="0" applyFont="1" applyAlignment="1">
      <alignment horizontal="left"/>
    </xf>
    <xf numFmtId="0" fontId="79" fillId="0" borderId="0" xfId="0" applyFont="1"/>
    <xf numFmtId="0" fontId="81" fillId="0" borderId="0" xfId="0" applyFont="1" applyProtection="1">
      <protection locked="0"/>
    </xf>
    <xf numFmtId="0" fontId="83" fillId="0" borderId="0" xfId="0" applyFont="1" applyAlignment="1">
      <alignment horizontal="right"/>
    </xf>
    <xf numFmtId="0" fontId="58" fillId="0" borderId="0" xfId="0" applyFont="1" applyAlignment="1">
      <alignment horizontal="center"/>
    </xf>
    <xf numFmtId="0" fontId="81" fillId="0" borderId="0" xfId="0" applyFont="1"/>
    <xf numFmtId="0" fontId="79" fillId="0" borderId="0" xfId="0" applyFont="1" applyFill="1" applyBorder="1"/>
    <xf numFmtId="0" fontId="79" fillId="0" borderId="0" xfId="0" applyFont="1" applyFill="1"/>
    <xf numFmtId="176" fontId="58" fillId="0" borderId="0" xfId="4" applyNumberFormat="1" applyFont="1"/>
    <xf numFmtId="0" fontId="58" fillId="0" borderId="0" xfId="0" applyFont="1" applyAlignment="1">
      <alignment vertical="top"/>
    </xf>
    <xf numFmtId="38" fontId="58" fillId="0" borderId="0" xfId="5" applyFont="1"/>
    <xf numFmtId="38" fontId="85" fillId="0" borderId="0" xfId="5" applyFont="1"/>
    <xf numFmtId="176" fontId="57" fillId="0" borderId="0" xfId="4" applyNumberFormat="1" applyFont="1"/>
    <xf numFmtId="38" fontId="86" fillId="0" borderId="0" xfId="5" applyFont="1"/>
    <xf numFmtId="0" fontId="87" fillId="0" borderId="0" xfId="0" applyFont="1" applyAlignment="1">
      <alignment horizontal="right"/>
    </xf>
    <xf numFmtId="38" fontId="87" fillId="0" borderId="0" xfId="5" applyFont="1"/>
    <xf numFmtId="38" fontId="88" fillId="0" borderId="0" xfId="5" applyFont="1"/>
    <xf numFmtId="38" fontId="58" fillId="0" borderId="0" xfId="0" applyNumberFormat="1" applyFont="1"/>
    <xf numFmtId="0" fontId="81" fillId="0" borderId="29" xfId="0" applyFont="1" applyBorder="1" applyProtection="1">
      <protection locked="0"/>
    </xf>
    <xf numFmtId="0" fontId="81" fillId="0" borderId="47" xfId="0" applyFont="1" applyBorder="1" applyProtection="1">
      <protection locked="0"/>
    </xf>
    <xf numFmtId="0" fontId="58" fillId="0" borderId="53" xfId="0" applyFont="1" applyBorder="1" applyAlignment="1">
      <alignment horizontal="center"/>
    </xf>
    <xf numFmtId="0" fontId="58" fillId="0" borderId="46" xfId="0" applyFont="1" applyBorder="1" applyAlignment="1">
      <alignment horizontal="center"/>
    </xf>
    <xf numFmtId="0" fontId="58" fillId="0" borderId="54" xfId="0" applyFont="1" applyBorder="1" applyAlignment="1">
      <alignment horizontal="center"/>
    </xf>
    <xf numFmtId="0" fontId="45" fillId="0" borderId="84" xfId="0" applyFont="1" applyBorder="1"/>
    <xf numFmtId="0" fontId="51" fillId="0" borderId="18" xfId="0" applyFont="1" applyFill="1" applyBorder="1"/>
    <xf numFmtId="0" fontId="45" fillId="0" borderId="88" xfId="0" applyFont="1" applyBorder="1"/>
    <xf numFmtId="0" fontId="45" fillId="0" borderId="81" xfId="0" applyFont="1" applyBorder="1"/>
    <xf numFmtId="0" fontId="51" fillId="0" borderId="100" xfId="0" applyFont="1" applyFill="1" applyBorder="1"/>
    <xf numFmtId="0" fontId="73" fillId="0" borderId="73" xfId="0" applyFont="1" applyFill="1" applyBorder="1"/>
    <xf numFmtId="0" fontId="73" fillId="0" borderId="74" xfId="0" applyFont="1" applyFill="1" applyBorder="1" applyAlignment="1">
      <alignment horizontal="right"/>
    </xf>
    <xf numFmtId="0" fontId="83" fillId="0" borderId="0" xfId="0" applyFont="1"/>
    <xf numFmtId="0" fontId="91" fillId="0" borderId="0" xfId="0" applyFont="1"/>
    <xf numFmtId="0" fontId="83" fillId="0" borderId="0" xfId="0" applyFont="1" applyFill="1" applyAlignment="1">
      <alignment horizontal="left"/>
    </xf>
    <xf numFmtId="38" fontId="58" fillId="0" borderId="0" xfId="5" applyFont="1" applyFill="1"/>
    <xf numFmtId="0" fontId="83" fillId="0" borderId="0" xfId="0" applyFont="1" applyBorder="1" applyAlignment="1">
      <alignment horizontal="left" vertical="top"/>
    </xf>
    <xf numFmtId="38" fontId="58" fillId="0" borderId="0" xfId="5" applyFont="1" applyFill="1" applyAlignment="1">
      <alignment vertical="top"/>
    </xf>
    <xf numFmtId="0" fontId="87" fillId="0" borderId="0" xfId="0" applyFont="1"/>
    <xf numFmtId="0" fontId="87" fillId="0" borderId="0" xfId="0" applyFont="1" applyProtection="1">
      <protection locked="0"/>
    </xf>
    <xf numFmtId="38" fontId="58" fillId="0" borderId="0" xfId="5" applyFont="1" applyProtection="1">
      <protection locked="0"/>
    </xf>
    <xf numFmtId="0" fontId="87" fillId="0" borderId="0" xfId="0" applyFont="1" applyAlignment="1" applyProtection="1">
      <alignment horizontal="left"/>
      <protection locked="0"/>
    </xf>
    <xf numFmtId="38" fontId="86" fillId="0" borderId="0" xfId="5" applyFont="1" applyProtection="1">
      <protection locked="0"/>
    </xf>
    <xf numFmtId="176" fontId="57" fillId="0" borderId="0" xfId="4" applyNumberFormat="1" applyFont="1" applyFill="1" applyBorder="1" applyProtection="1">
      <protection locked="0"/>
    </xf>
    <xf numFmtId="38" fontId="86" fillId="0" borderId="0" xfId="5" applyFont="1" applyFill="1" applyBorder="1" applyProtection="1">
      <protection locked="0"/>
    </xf>
    <xf numFmtId="176" fontId="57" fillId="0" borderId="0" xfId="4" applyNumberFormat="1" applyFont="1" applyProtection="1">
      <protection locked="0"/>
    </xf>
    <xf numFmtId="181" fontId="57" fillId="0" borderId="0" xfId="4" applyNumberFormat="1" applyFont="1" applyAlignment="1" applyProtection="1">
      <protection locked="0"/>
    </xf>
    <xf numFmtId="0" fontId="58" fillId="0" borderId="46" xfId="0" applyFont="1" applyBorder="1"/>
    <xf numFmtId="0" fontId="90" fillId="0" borderId="0" xfId="0" applyFont="1"/>
    <xf numFmtId="0" fontId="81" fillId="0" borderId="28" xfId="0" applyFont="1" applyBorder="1" applyProtection="1">
      <protection locked="0"/>
    </xf>
    <xf numFmtId="0" fontId="42" fillId="0" borderId="52" xfId="0" applyFont="1" applyBorder="1" applyAlignment="1" applyProtection="1">
      <alignment horizontal="center"/>
      <protection locked="0"/>
    </xf>
    <xf numFmtId="38" fontId="45" fillId="0" borderId="7" xfId="5" applyFont="1" applyFill="1" applyBorder="1" applyAlignment="1"/>
    <xf numFmtId="38" fontId="41" fillId="0" borderId="82" xfId="5" applyFont="1" applyBorder="1"/>
    <xf numFmtId="176" fontId="67" fillId="0" borderId="5" xfId="4" applyNumberFormat="1" applyFont="1" applyFill="1" applyBorder="1"/>
    <xf numFmtId="38" fontId="41" fillId="0" borderId="7" xfId="5" applyFont="1" applyBorder="1"/>
    <xf numFmtId="176" fontId="67" fillId="0" borderId="5" xfId="4" applyNumberFormat="1" applyFont="1" applyFill="1" applyBorder="1" applyAlignment="1">
      <alignment horizontal="right"/>
    </xf>
    <xf numFmtId="38" fontId="91" fillId="0" borderId="7" xfId="5" applyFont="1" applyFill="1" applyBorder="1"/>
    <xf numFmtId="176" fontId="67" fillId="0" borderId="15" xfId="4" applyNumberFormat="1" applyFont="1" applyFill="1" applyBorder="1"/>
    <xf numFmtId="38" fontId="45" fillId="0" borderId="32" xfId="5" applyFont="1" applyFill="1" applyBorder="1" applyAlignment="1"/>
    <xf numFmtId="38" fontId="41" fillId="0" borderId="69" xfId="5" applyFont="1" applyBorder="1"/>
    <xf numFmtId="176" fontId="67" fillId="0" borderId="70" xfId="4" applyNumberFormat="1" applyFont="1" applyFill="1" applyBorder="1"/>
    <xf numFmtId="38" fontId="41" fillId="0" borderId="32" xfId="5" applyFont="1" applyBorder="1"/>
    <xf numFmtId="176" fontId="67" fillId="0" borderId="70" xfId="4" applyNumberFormat="1" applyFont="1" applyFill="1" applyBorder="1" applyAlignment="1">
      <alignment horizontal="right"/>
    </xf>
    <xf numFmtId="38" fontId="91" fillId="0" borderId="32" xfId="5" applyFont="1" applyFill="1" applyBorder="1"/>
    <xf numFmtId="38" fontId="91" fillId="0" borderId="32" xfId="5" applyFont="1" applyFill="1" applyBorder="1" applyAlignment="1">
      <alignment horizontal="right"/>
    </xf>
    <xf numFmtId="176" fontId="67" fillId="0" borderId="71" xfId="4" applyNumberFormat="1" applyFont="1" applyFill="1" applyBorder="1"/>
    <xf numFmtId="38" fontId="45" fillId="0" borderId="40" xfId="5" applyFont="1" applyFill="1" applyBorder="1" applyAlignment="1"/>
    <xf numFmtId="38" fontId="41" fillId="0" borderId="85" xfId="5" applyFont="1" applyBorder="1"/>
    <xf numFmtId="176" fontId="67" fillId="0" borderId="86" xfId="4" applyNumberFormat="1" applyFont="1" applyFill="1" applyBorder="1"/>
    <xf numFmtId="38" fontId="41" fillId="0" borderId="40" xfId="5" applyFont="1" applyBorder="1"/>
    <xf numFmtId="176" fontId="67" fillId="0" borderId="86" xfId="4" applyNumberFormat="1" applyFont="1" applyFill="1" applyBorder="1" applyAlignment="1">
      <alignment horizontal="right"/>
    </xf>
    <xf numFmtId="38" fontId="91" fillId="0" borderId="40" xfId="5" applyFont="1" applyFill="1" applyBorder="1"/>
    <xf numFmtId="38" fontId="91" fillId="0" borderId="40" xfId="5" applyFont="1" applyFill="1" applyBorder="1" applyAlignment="1">
      <alignment horizontal="right"/>
    </xf>
    <xf numFmtId="176" fontId="67" fillId="0" borderId="21" xfId="4" applyNumberFormat="1" applyFont="1" applyFill="1" applyBorder="1"/>
    <xf numFmtId="38" fontId="45" fillId="0" borderId="91" xfId="5" applyFont="1" applyFill="1" applyBorder="1" applyAlignment="1"/>
    <xf numFmtId="38" fontId="41" fillId="0" borderId="92" xfId="5" applyFont="1" applyFill="1" applyBorder="1"/>
    <xf numFmtId="176" fontId="67" fillId="0" borderId="93" xfId="4" applyNumberFormat="1" applyFont="1" applyFill="1" applyBorder="1"/>
    <xf numFmtId="38" fontId="41" fillId="0" borderId="91" xfId="5" applyFont="1" applyBorder="1"/>
    <xf numFmtId="176" fontId="67" fillId="0" borderId="93" xfId="4" applyNumberFormat="1" applyFont="1" applyFill="1" applyBorder="1" applyAlignment="1">
      <alignment horizontal="right"/>
    </xf>
    <xf numFmtId="38" fontId="91" fillId="0" borderId="91" xfId="5" applyFont="1" applyFill="1" applyBorder="1"/>
    <xf numFmtId="38" fontId="91" fillId="0" borderId="91" xfId="5" applyFont="1" applyFill="1" applyBorder="1" applyAlignment="1">
      <alignment horizontal="right"/>
    </xf>
    <xf numFmtId="176" fontId="67" fillId="0" borderId="19" xfId="4" applyNumberFormat="1" applyFont="1" applyFill="1" applyBorder="1"/>
    <xf numFmtId="0" fontId="51" fillId="0" borderId="94" xfId="0" applyFont="1" applyFill="1" applyBorder="1"/>
    <xf numFmtId="38" fontId="45" fillId="0" borderId="96" xfId="5" applyFont="1" applyFill="1" applyBorder="1" applyAlignment="1"/>
    <xf numFmtId="38" fontId="41" fillId="0" borderId="97" xfId="5" applyFont="1" applyFill="1" applyBorder="1"/>
    <xf numFmtId="176" fontId="67" fillId="0" borderId="98" xfId="4" applyNumberFormat="1" applyFont="1" applyFill="1" applyBorder="1"/>
    <xf numFmtId="38" fontId="41" fillId="0" borderId="96" xfId="5" applyFont="1" applyFill="1" applyBorder="1"/>
    <xf numFmtId="38" fontId="91" fillId="0" borderId="96" xfId="5" applyFont="1" applyFill="1" applyBorder="1"/>
    <xf numFmtId="176" fontId="70" fillId="0" borderId="98" xfId="4" applyNumberFormat="1" applyFont="1" applyFill="1" applyBorder="1"/>
    <xf numFmtId="38" fontId="41" fillId="0" borderId="91" xfId="5" applyFont="1" applyFill="1" applyBorder="1"/>
    <xf numFmtId="176" fontId="70" fillId="0" borderId="93" xfId="4" applyNumberFormat="1" applyFont="1" applyFill="1" applyBorder="1"/>
    <xf numFmtId="38" fontId="45" fillId="0" borderId="101" xfId="5" applyFont="1" applyFill="1" applyBorder="1" applyAlignment="1"/>
    <xf numFmtId="38" fontId="41" fillId="0" borderId="102" xfId="5" applyFont="1" applyFill="1" applyBorder="1"/>
    <xf numFmtId="176" fontId="67" fillId="0" borderId="103" xfId="4" applyNumberFormat="1" applyFont="1" applyFill="1" applyBorder="1"/>
    <xf numFmtId="38" fontId="41" fillId="0" borderId="101" xfId="5" applyFont="1" applyFill="1" applyBorder="1"/>
    <xf numFmtId="38" fontId="91" fillId="0" borderId="101" xfId="5" applyFont="1" applyFill="1" applyBorder="1"/>
    <xf numFmtId="38" fontId="73" fillId="0" borderId="76" xfId="5" applyFont="1" applyFill="1" applyBorder="1" applyAlignment="1"/>
    <xf numFmtId="38" fontId="73" fillId="0" borderId="77" xfId="5" applyFont="1" applyFill="1" applyBorder="1"/>
    <xf numFmtId="38" fontId="94" fillId="0" borderId="76" xfId="5" applyFont="1" applyFill="1" applyBorder="1"/>
    <xf numFmtId="176" fontId="73" fillId="0" borderId="74" xfId="4" applyNumberFormat="1" applyFont="1" applyBorder="1" applyAlignment="1">
      <alignment vertical="center"/>
    </xf>
    <xf numFmtId="176" fontId="45" fillId="0" borderId="77" xfId="4" applyNumberFormat="1" applyFont="1" applyBorder="1"/>
    <xf numFmtId="176" fontId="91" fillId="0" borderId="73" xfId="4" applyNumberFormat="1" applyFont="1" applyFill="1" applyBorder="1"/>
    <xf numFmtId="176" fontId="45" fillId="0" borderId="76" xfId="4" applyNumberFormat="1" applyFont="1" applyBorder="1"/>
    <xf numFmtId="176" fontId="91" fillId="0" borderId="73" xfId="4" applyNumberFormat="1" applyFont="1" applyFill="1" applyBorder="1" applyAlignment="1">
      <alignment horizontal="right"/>
    </xf>
    <xf numFmtId="176" fontId="56" fillId="0" borderId="76" xfId="4" applyNumberFormat="1" applyFont="1" applyBorder="1"/>
    <xf numFmtId="176" fontId="91" fillId="0" borderId="79" xfId="4" applyNumberFormat="1" applyFont="1" applyFill="1" applyBorder="1"/>
    <xf numFmtId="0" fontId="58" fillId="0" borderId="0" xfId="0" applyFont="1" applyFill="1"/>
    <xf numFmtId="176" fontId="57" fillId="0" borderId="0" xfId="4" applyNumberFormat="1" applyFont="1" applyFill="1"/>
    <xf numFmtId="38" fontId="85" fillId="0" borderId="0" xfId="5" applyFont="1" applyFill="1"/>
    <xf numFmtId="0" fontId="58" fillId="0" borderId="0" xfId="0" applyFont="1" applyFill="1" applyAlignment="1">
      <alignment vertical="top"/>
    </xf>
    <xf numFmtId="176" fontId="57" fillId="0" borderId="0" xfId="4" applyNumberFormat="1" applyFont="1" applyFill="1" applyAlignment="1">
      <alignment vertical="top"/>
    </xf>
    <xf numFmtId="38" fontId="85" fillId="0" borderId="0" xfId="5" applyFont="1" applyFill="1" applyAlignment="1">
      <alignment vertical="top"/>
    </xf>
    <xf numFmtId="0" fontId="60" fillId="0" borderId="0" xfId="0" applyFont="1"/>
    <xf numFmtId="0" fontId="81" fillId="0" borderId="28" xfId="0" applyFont="1" applyBorder="1"/>
    <xf numFmtId="0" fontId="81" fillId="0" borderId="29" xfId="0" applyFont="1" applyBorder="1"/>
    <xf numFmtId="0" fontId="69" fillId="0" borderId="0" xfId="0" applyFont="1" applyBorder="1" applyAlignment="1">
      <alignment horizontal="center"/>
    </xf>
    <xf numFmtId="38" fontId="44" fillId="0" borderId="0" xfId="5" applyFont="1" applyBorder="1" applyAlignment="1">
      <alignment horizontal="center"/>
    </xf>
    <xf numFmtId="0" fontId="69" fillId="0" borderId="0" xfId="0" applyFont="1" applyBorder="1" applyAlignment="1">
      <alignment horizontal="right"/>
    </xf>
    <xf numFmtId="0" fontId="81" fillId="0" borderId="0" xfId="0" applyFont="1" applyBorder="1"/>
    <xf numFmtId="176" fontId="66" fillId="0" borderId="0" xfId="4" applyNumberFormat="1" applyFont="1" applyBorder="1" applyAlignment="1">
      <alignment horizontal="center"/>
    </xf>
    <xf numFmtId="38" fontId="69" fillId="0" borderId="0" xfId="5" applyFont="1" applyBorder="1" applyAlignment="1">
      <alignment horizontal="center"/>
    </xf>
    <xf numFmtId="0" fontId="44" fillId="0" borderId="0" xfId="0" applyFont="1" applyBorder="1" applyAlignment="1">
      <alignment horizontal="center"/>
    </xf>
    <xf numFmtId="176" fontId="57" fillId="0" borderId="0" xfId="4" applyNumberFormat="1" applyFont="1" applyFill="1" applyBorder="1" applyAlignment="1">
      <alignment horizontal="center"/>
    </xf>
    <xf numFmtId="0" fontId="58" fillId="0" borderId="0" xfId="0" applyFont="1" applyBorder="1" applyAlignment="1">
      <alignment horizontal="center"/>
    </xf>
    <xf numFmtId="38" fontId="68" fillId="0" borderId="0" xfId="5" applyFont="1" applyFill="1" applyBorder="1" applyAlignment="1">
      <alignment horizontal="center" wrapText="1"/>
    </xf>
    <xf numFmtId="38" fontId="87" fillId="0" borderId="0" xfId="5" applyFont="1" applyFill="1" applyBorder="1" applyAlignment="1">
      <alignment horizontal="center" wrapText="1"/>
    </xf>
    <xf numFmtId="38" fontId="46" fillId="0" borderId="0" xfId="5" applyFont="1" applyBorder="1" applyAlignment="1">
      <alignment horizontal="center" wrapText="1"/>
    </xf>
    <xf numFmtId="38" fontId="41" fillId="0" borderId="0" xfId="5" applyFont="1" applyFill="1" applyBorder="1"/>
    <xf numFmtId="38" fontId="58" fillId="0" borderId="0" xfId="0" applyNumberFormat="1" applyFont="1" applyBorder="1"/>
    <xf numFmtId="38" fontId="58" fillId="0" borderId="0" xfId="5" applyFont="1" applyBorder="1"/>
    <xf numFmtId="0" fontId="58" fillId="0" borderId="0" xfId="0" applyFont="1" applyBorder="1"/>
    <xf numFmtId="0" fontId="87" fillId="0" borderId="0" xfId="0" applyFont="1" applyBorder="1"/>
    <xf numFmtId="38" fontId="85" fillId="0" borderId="0" xfId="5" applyFont="1" applyBorder="1"/>
    <xf numFmtId="0" fontId="87" fillId="0" borderId="0" xfId="0" applyFont="1" applyBorder="1" applyAlignment="1">
      <alignment horizontal="right"/>
    </xf>
    <xf numFmtId="176" fontId="57" fillId="0" borderId="0" xfId="4" applyNumberFormat="1" applyFont="1" applyBorder="1"/>
    <xf numFmtId="38" fontId="86" fillId="0" borderId="0" xfId="5" applyFont="1" applyBorder="1"/>
    <xf numFmtId="38" fontId="87" fillId="0" borderId="0" xfId="0" applyNumberFormat="1" applyFont="1" applyBorder="1"/>
    <xf numFmtId="176" fontId="85" fillId="0" borderId="0" xfId="5" applyNumberFormat="1" applyFont="1" applyBorder="1"/>
    <xf numFmtId="38" fontId="87" fillId="0" borderId="0" xfId="0" applyNumberFormat="1" applyFont="1" applyBorder="1" applyAlignment="1">
      <alignment horizontal="right"/>
    </xf>
    <xf numFmtId="176" fontId="58" fillId="0" borderId="0" xfId="5" applyNumberFormat="1" applyFont="1" applyBorder="1"/>
    <xf numFmtId="176" fontId="58" fillId="0" borderId="0" xfId="0" applyNumberFormat="1" applyFont="1"/>
    <xf numFmtId="176" fontId="70" fillId="0" borderId="0" xfId="4" applyNumberFormat="1" applyFont="1" applyFill="1" applyBorder="1" applyAlignment="1">
      <alignment horizontal="right"/>
    </xf>
    <xf numFmtId="176" fontId="70" fillId="0" borderId="0" xfId="4" applyNumberFormat="1" applyFont="1" applyFill="1" applyBorder="1"/>
    <xf numFmtId="38" fontId="91" fillId="0" borderId="0" xfId="5" applyFont="1" applyFill="1" applyBorder="1"/>
    <xf numFmtId="38" fontId="45" fillId="0" borderId="0" xfId="5" applyFont="1" applyFill="1" applyBorder="1" applyAlignment="1"/>
    <xf numFmtId="0" fontId="60" fillId="0" borderId="12" xfId="2" applyFont="1" applyBorder="1" applyAlignment="1">
      <alignment horizontal="left"/>
    </xf>
    <xf numFmtId="0" fontId="60" fillId="0" borderId="12" xfId="2" applyFont="1" applyBorder="1"/>
    <xf numFmtId="0" fontId="41" fillId="0" borderId="12" xfId="2" applyFont="1" applyBorder="1"/>
    <xf numFmtId="0" fontId="58" fillId="0" borderId="12" xfId="2" applyFont="1" applyBorder="1"/>
    <xf numFmtId="0" fontId="61" fillId="0" borderId="12" xfId="2" applyFont="1" applyBorder="1"/>
    <xf numFmtId="0" fontId="58" fillId="0" borderId="0" xfId="2" applyFont="1"/>
    <xf numFmtId="0" fontId="41" fillId="0" borderId="0" xfId="2" applyFont="1"/>
    <xf numFmtId="0" fontId="58" fillId="0" borderId="0" xfId="2" applyFont="1" applyBorder="1"/>
    <xf numFmtId="0" fontId="58" fillId="0" borderId="0" xfId="2" applyFont="1" applyFill="1"/>
    <xf numFmtId="0" fontId="58" fillId="0" borderId="0" xfId="2" applyFont="1" applyAlignment="1"/>
    <xf numFmtId="0" fontId="58" fillId="0" borderId="0" xfId="2" applyFont="1" applyAlignment="1">
      <alignment vertical="top"/>
    </xf>
    <xf numFmtId="0" fontId="85" fillId="0" borderId="0" xfId="2" applyFont="1"/>
    <xf numFmtId="3" fontId="58" fillId="0" borderId="0" xfId="2" applyNumberFormat="1" applyFont="1"/>
    <xf numFmtId="0" fontId="60" fillId="0" borderId="0" xfId="2" applyFont="1"/>
    <xf numFmtId="0" fontId="61" fillId="0" borderId="0" xfId="2" applyFont="1"/>
    <xf numFmtId="0" fontId="64" fillId="0" borderId="0" xfId="3" applyFont="1" applyFill="1" applyBorder="1" applyAlignment="1">
      <alignment horizontal="right"/>
    </xf>
    <xf numFmtId="0" fontId="49" fillId="0" borderId="0" xfId="2" applyFont="1"/>
    <xf numFmtId="0" fontId="46" fillId="0" borderId="0" xfId="3" applyFont="1" applyFill="1" applyBorder="1" applyAlignment="1">
      <alignment horizontal="right" vertical="top"/>
    </xf>
    <xf numFmtId="177" fontId="58" fillId="0" borderId="0" xfId="2" applyNumberFormat="1" applyFont="1"/>
    <xf numFmtId="0" fontId="57" fillId="0" borderId="0" xfId="2" applyFont="1"/>
    <xf numFmtId="0" fontId="58" fillId="0" borderId="0" xfId="0" applyFont="1" applyBorder="1" applyAlignment="1">
      <alignment vertical="top"/>
    </xf>
    <xf numFmtId="0" fontId="68" fillId="0" borderId="0" xfId="0" applyFont="1"/>
    <xf numFmtId="0" fontId="79" fillId="0" borderId="0" xfId="0" applyFont="1" applyAlignment="1">
      <alignment vertical="top"/>
    </xf>
    <xf numFmtId="0" fontId="68" fillId="0" borderId="0" xfId="2" applyFont="1" applyAlignment="1">
      <alignment horizontal="center" vertical="top"/>
    </xf>
    <xf numFmtId="0" fontId="95" fillId="0" borderId="0" xfId="2" applyFont="1"/>
    <xf numFmtId="0" fontId="95" fillId="2" borderId="0" xfId="2" applyFont="1" applyFill="1" applyBorder="1"/>
    <xf numFmtId="0" fontId="95" fillId="0" borderId="0" xfId="2" applyFont="1" applyBorder="1"/>
    <xf numFmtId="0" fontId="96" fillId="0" borderId="0" xfId="2" applyFont="1" applyBorder="1"/>
    <xf numFmtId="177" fontId="57" fillId="0" borderId="0" xfId="2" applyNumberFormat="1" applyFont="1"/>
    <xf numFmtId="0" fontId="95" fillId="0" borderId="0" xfId="2" applyFont="1" applyFill="1" applyBorder="1"/>
    <xf numFmtId="38" fontId="58" fillId="0" borderId="0" xfId="5" applyFont="1" applyFill="1" applyBorder="1"/>
    <xf numFmtId="0" fontId="92" fillId="0" borderId="12" xfId="2" applyFont="1" applyBorder="1" applyAlignment="1">
      <alignment horizontal="right"/>
    </xf>
    <xf numFmtId="181" fontId="91" fillId="0" borderId="0" xfId="4" applyNumberFormat="1" applyFont="1" applyAlignment="1" applyProtection="1">
      <alignment horizontal="right"/>
      <protection locked="0"/>
    </xf>
    <xf numFmtId="0" fontId="93" fillId="10" borderId="72" xfId="0" applyFont="1" applyFill="1" applyBorder="1"/>
    <xf numFmtId="0" fontId="73" fillId="10" borderId="73" xfId="0" applyFont="1" applyFill="1" applyBorder="1"/>
    <xf numFmtId="0" fontId="73" fillId="10" borderId="74" xfId="0" applyFont="1" applyFill="1" applyBorder="1" applyAlignment="1">
      <alignment horizontal="right"/>
    </xf>
    <xf numFmtId="38" fontId="73" fillId="10" borderId="76" xfId="5" applyFont="1" applyFill="1" applyBorder="1" applyAlignment="1"/>
    <xf numFmtId="38" fontId="73" fillId="10" borderId="77" xfId="5" applyFont="1" applyFill="1" applyBorder="1"/>
    <xf numFmtId="176" fontId="67" fillId="10" borderId="78" xfId="4" applyNumberFormat="1" applyFont="1" applyFill="1" applyBorder="1"/>
    <xf numFmtId="38" fontId="73" fillId="10" borderId="76" xfId="5" applyFont="1" applyFill="1" applyBorder="1"/>
    <xf numFmtId="38" fontId="94" fillId="10" borderId="76" xfId="5" applyFont="1" applyFill="1" applyBorder="1"/>
    <xf numFmtId="0" fontId="80" fillId="0" borderId="0" xfId="0" applyFont="1" applyAlignment="1" applyProtection="1">
      <protection locked="0"/>
    </xf>
    <xf numFmtId="0" fontId="61" fillId="0" borderId="0" xfId="0" applyFont="1" applyAlignment="1" applyProtection="1">
      <protection locked="0"/>
    </xf>
    <xf numFmtId="0" fontId="63" fillId="0" borderId="0" xfId="1" applyFont="1" applyAlignment="1">
      <alignment horizontal="left" vertical="top"/>
    </xf>
    <xf numFmtId="0" fontId="85" fillId="0" borderId="0" xfId="2" applyFont="1" applyFill="1"/>
    <xf numFmtId="0" fontId="93" fillId="0" borderId="72" xfId="0" applyFont="1" applyFill="1" applyBorder="1" applyAlignment="1">
      <alignment horizontal="center"/>
    </xf>
    <xf numFmtId="0" fontId="3" fillId="0" borderId="0" xfId="2"/>
    <xf numFmtId="0" fontId="51" fillId="0" borderId="66" xfId="0" applyFont="1" applyFill="1" applyBorder="1"/>
    <xf numFmtId="0" fontId="45" fillId="0" borderId="67" xfId="0" applyFont="1" applyFill="1" applyBorder="1"/>
    <xf numFmtId="0" fontId="51" fillId="0" borderId="20" xfId="0" applyFont="1" applyFill="1" applyBorder="1"/>
    <xf numFmtId="0" fontId="45" fillId="0" borderId="47" xfId="0" applyFont="1" applyFill="1" applyBorder="1" applyAlignment="1">
      <alignment horizontal="left"/>
    </xf>
    <xf numFmtId="0" fontId="45" fillId="0" borderId="88" xfId="0" applyFont="1" applyFill="1" applyBorder="1" applyAlignment="1">
      <alignment horizontal="left"/>
    </xf>
    <xf numFmtId="0" fontId="45" fillId="0" borderId="54" xfId="0" applyFont="1" applyFill="1" applyBorder="1" applyAlignment="1">
      <alignment horizontal="left"/>
    </xf>
    <xf numFmtId="41" fontId="45" fillId="0" borderId="77" xfId="5" applyNumberFormat="1" applyFont="1" applyFill="1" applyBorder="1" applyAlignment="1">
      <alignment horizontal="right"/>
    </xf>
    <xf numFmtId="41" fontId="45" fillId="0" borderId="76" xfId="5" applyNumberFormat="1" applyFont="1" applyFill="1" applyBorder="1" applyAlignment="1">
      <alignment horizontal="right"/>
    </xf>
    <xf numFmtId="41" fontId="56" fillId="0" borderId="76" xfId="5" applyNumberFormat="1" applyFont="1" applyFill="1" applyBorder="1" applyAlignment="1">
      <alignment horizontal="right"/>
    </xf>
    <xf numFmtId="0" fontId="73" fillId="0" borderId="73" xfId="0" applyFont="1" applyFill="1" applyBorder="1" applyAlignment="1"/>
    <xf numFmtId="176" fontId="93" fillId="0" borderId="72" xfId="4" applyNumberFormat="1" applyFont="1" applyBorder="1" applyAlignment="1">
      <alignment horizontal="center"/>
    </xf>
    <xf numFmtId="176" fontId="73" fillId="0" borderId="73" xfId="4" applyNumberFormat="1" applyFont="1" applyBorder="1" applyAlignment="1"/>
    <xf numFmtId="38" fontId="44" fillId="2" borderId="22" xfId="98" applyFont="1" applyFill="1" applyBorder="1" applyAlignment="1">
      <alignment vertical="center"/>
    </xf>
    <xf numFmtId="38" fontId="44" fillId="0" borderId="0" xfId="98" applyFont="1" applyFill="1" applyBorder="1" applyAlignment="1">
      <alignment vertical="center"/>
    </xf>
    <xf numFmtId="38" fontId="44" fillId="2" borderId="0" xfId="98"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8" fillId="0" borderId="0" xfId="0" applyNumberFormat="1" applyFont="1" applyAlignment="1">
      <alignment vertical="center"/>
    </xf>
    <xf numFmtId="0" fontId="0" fillId="0" borderId="0" xfId="0" applyAlignment="1">
      <alignment horizontal="right" vertical="center"/>
    </xf>
    <xf numFmtId="0" fontId="97" fillId="0" borderId="0" xfId="0" applyFont="1" applyAlignment="1">
      <alignment vertical="center"/>
    </xf>
    <xf numFmtId="0" fontId="99" fillId="0" borderId="0" xfId="0" applyFont="1" applyAlignment="1">
      <alignment vertical="center"/>
    </xf>
    <xf numFmtId="0" fontId="99" fillId="0" borderId="23" xfId="0" applyFont="1" applyBorder="1" applyAlignment="1">
      <alignment vertical="center"/>
    </xf>
    <xf numFmtId="0" fontId="99" fillId="0" borderId="150" xfId="0" applyFont="1" applyBorder="1" applyAlignment="1">
      <alignment horizontal="center" vertical="center" shrinkToFit="1"/>
    </xf>
    <xf numFmtId="0" fontId="99" fillId="0" borderId="79" xfId="0" applyFont="1" applyBorder="1" applyAlignment="1">
      <alignment horizontal="center" vertical="center" shrinkToFit="1"/>
    </xf>
    <xf numFmtId="0" fontId="99" fillId="0" borderId="136" xfId="0" applyFont="1" applyBorder="1" applyAlignment="1">
      <alignment horizontal="center" vertical="center" shrinkToFit="1"/>
    </xf>
    <xf numFmtId="0" fontId="99" fillId="0" borderId="151" xfId="0" applyFont="1" applyBorder="1" applyAlignment="1">
      <alignment horizontal="center" vertical="center"/>
    </xf>
    <xf numFmtId="0" fontId="99" fillId="0" borderId="73" xfId="0" applyFont="1" applyBorder="1" applyAlignment="1">
      <alignment horizontal="center" vertical="center"/>
    </xf>
    <xf numFmtId="0" fontId="99" fillId="0" borderId="138" xfId="0" applyFont="1" applyBorder="1" applyAlignment="1">
      <alignment horizontal="center" vertical="center" wrapText="1"/>
    </xf>
    <xf numFmtId="0" fontId="99" fillId="0" borderId="28" xfId="0" applyFont="1" applyBorder="1" applyAlignment="1">
      <alignment vertical="center"/>
    </xf>
    <xf numFmtId="0" fontId="99" fillId="0" borderId="29" xfId="0" applyFont="1" applyBorder="1" applyAlignment="1">
      <alignment vertical="center"/>
    </xf>
    <xf numFmtId="0" fontId="99" fillId="0" borderId="127" xfId="0" applyFont="1" applyBorder="1" applyAlignment="1">
      <alignment vertical="center"/>
    </xf>
    <xf numFmtId="202" fontId="99" fillId="0" borderId="63" xfId="98" applyNumberFormat="1" applyFont="1" applyBorder="1" applyAlignment="1">
      <alignment vertical="center"/>
    </xf>
    <xf numFmtId="202" fontId="99" fillId="0" borderId="99" xfId="98" applyNumberFormat="1" applyFont="1" applyBorder="1" applyAlignment="1">
      <alignment vertical="center"/>
    </xf>
    <xf numFmtId="202" fontId="99" fillId="0" borderId="152" xfId="98" applyNumberFormat="1" applyFont="1" applyBorder="1" applyAlignment="1">
      <alignment vertical="center"/>
    </xf>
    <xf numFmtId="202" fontId="99" fillId="0" borderId="153" xfId="98" applyNumberFormat="1" applyFont="1" applyBorder="1" applyAlignment="1">
      <alignment vertical="center"/>
    </xf>
    <xf numFmtId="202" fontId="99" fillId="0" borderId="29" xfId="98" applyNumberFormat="1" applyFont="1" applyBorder="1" applyAlignment="1">
      <alignment vertical="center"/>
    </xf>
    <xf numFmtId="202" fontId="99" fillId="0" borderId="154" xfId="98" applyNumberFormat="1" applyFont="1" applyBorder="1" applyAlignment="1">
      <alignment vertical="center"/>
    </xf>
    <xf numFmtId="0" fontId="99" fillId="0" borderId="43" xfId="0" applyFont="1" applyBorder="1" applyAlignment="1">
      <alignment vertical="center"/>
    </xf>
    <xf numFmtId="0" fontId="99" fillId="0" borderId="0" xfId="0" applyFont="1" applyBorder="1" applyAlignment="1">
      <alignment vertical="center"/>
    </xf>
    <xf numFmtId="202" fontId="99" fillId="0" borderId="65" xfId="98" applyNumberFormat="1" applyFont="1" applyBorder="1" applyAlignment="1">
      <alignment vertical="center"/>
    </xf>
    <xf numFmtId="202" fontId="99" fillId="0" borderId="6" xfId="98" applyNumberFormat="1" applyFont="1" applyBorder="1" applyAlignment="1">
      <alignment vertical="center"/>
    </xf>
    <xf numFmtId="202" fontId="99" fillId="0" borderId="155" xfId="98" applyNumberFormat="1" applyFont="1" applyBorder="1" applyAlignment="1">
      <alignment vertical="center"/>
    </xf>
    <xf numFmtId="202" fontId="99" fillId="0" borderId="0" xfId="98" applyNumberFormat="1" applyFont="1" applyBorder="1" applyAlignment="1">
      <alignment vertical="center"/>
    </xf>
    <xf numFmtId="202" fontId="99" fillId="0" borderId="24" xfId="98" applyNumberFormat="1" applyFont="1" applyBorder="1" applyAlignment="1">
      <alignment vertical="center"/>
    </xf>
    <xf numFmtId="38" fontId="100" fillId="0" borderId="0" xfId="98" applyFont="1">
      <alignment vertical="center"/>
    </xf>
    <xf numFmtId="202" fontId="0" fillId="0" borderId="0" xfId="0" applyNumberFormat="1" applyAlignment="1">
      <alignment vertical="center"/>
    </xf>
    <xf numFmtId="0" fontId="99" fillId="0" borderId="156" xfId="0" applyFont="1" applyBorder="1" applyAlignment="1">
      <alignment vertical="center"/>
    </xf>
    <xf numFmtId="0" fontId="99" fillId="0" borderId="157" xfId="0" applyFont="1" applyBorder="1" applyAlignment="1">
      <alignment vertical="center"/>
    </xf>
    <xf numFmtId="0" fontId="99" fillId="0" borderId="147" xfId="0" applyFont="1" applyBorder="1" applyAlignment="1">
      <alignment vertical="center"/>
    </xf>
    <xf numFmtId="202" fontId="99" fillId="0" borderId="158" xfId="98" applyNumberFormat="1" applyFont="1" applyBorder="1" applyAlignment="1">
      <alignment vertical="center"/>
    </xf>
    <xf numFmtId="202" fontId="99" fillId="0" borderId="15" xfId="98" applyNumberFormat="1" applyFont="1" applyBorder="1" applyAlignment="1">
      <alignment vertical="center"/>
    </xf>
    <xf numFmtId="202" fontId="99" fillId="0" borderId="159" xfId="98" applyNumberFormat="1" applyFont="1" applyBorder="1" applyAlignment="1">
      <alignment vertical="center"/>
    </xf>
    <xf numFmtId="202" fontId="99" fillId="0" borderId="160" xfId="98" applyNumberFormat="1" applyFont="1" applyBorder="1" applyAlignment="1">
      <alignment vertical="center"/>
    </xf>
    <xf numFmtId="202" fontId="99" fillId="0" borderId="157" xfId="98" applyNumberFormat="1" applyFont="1" applyBorder="1" applyAlignment="1">
      <alignment horizontal="right" vertical="center"/>
    </xf>
    <xf numFmtId="202" fontId="99" fillId="0" borderId="149" xfId="98" applyNumberFormat="1" applyFont="1" applyBorder="1" applyAlignment="1">
      <alignment vertical="center"/>
    </xf>
    <xf numFmtId="202" fontId="99" fillId="0" borderId="0" xfId="98" quotePrefix="1" applyNumberFormat="1" applyFont="1" applyBorder="1" applyAlignment="1">
      <alignment horizontal="right" vertical="center"/>
    </xf>
    <xf numFmtId="202" fontId="99" fillId="0" borderId="0" xfId="98" applyNumberFormat="1" applyFont="1" applyBorder="1" applyAlignment="1">
      <alignment horizontal="right" vertical="center"/>
    </xf>
    <xf numFmtId="0" fontId="99" fillId="0" borderId="146" xfId="0" applyFont="1" applyBorder="1" applyAlignment="1">
      <alignment vertical="center"/>
    </xf>
    <xf numFmtId="0" fontId="99" fillId="0" borderId="22" xfId="0" applyFont="1" applyBorder="1" applyAlignment="1">
      <alignment vertical="center"/>
    </xf>
    <xf numFmtId="0" fontId="99" fillId="0" borderId="113" xfId="0" applyFont="1" applyBorder="1" applyAlignment="1">
      <alignment vertical="center"/>
    </xf>
    <xf numFmtId="202" fontId="99" fillId="0" borderId="148" xfId="98" applyNumberFormat="1" applyFont="1" applyBorder="1" applyAlignment="1">
      <alignment vertical="center"/>
    </xf>
    <xf numFmtId="202" fontId="99" fillId="0" borderId="27" xfId="98" applyNumberFormat="1" applyFont="1" applyBorder="1" applyAlignment="1">
      <alignment vertical="center"/>
    </xf>
    <xf numFmtId="202" fontId="99" fillId="0" borderId="13" xfId="98" applyNumberFormat="1" applyFont="1" applyBorder="1" applyAlignment="1">
      <alignment vertical="center"/>
    </xf>
    <xf numFmtId="202" fontId="99" fillId="0" borderId="161" xfId="98" applyNumberFormat="1" applyFont="1" applyBorder="1" applyAlignment="1">
      <alignment vertical="center"/>
    </xf>
    <xf numFmtId="202" fontId="99" fillId="0" borderId="22" xfId="98" applyNumberFormat="1" applyFont="1" applyBorder="1" applyAlignment="1">
      <alignment vertical="center"/>
    </xf>
    <xf numFmtId="202" fontId="99" fillId="0" borderId="115" xfId="98" applyNumberFormat="1" applyFont="1" applyBorder="1" applyAlignment="1">
      <alignment vertical="center"/>
    </xf>
    <xf numFmtId="0" fontId="99" fillId="11" borderId="162" xfId="0" applyFont="1" applyFill="1" applyBorder="1" applyAlignment="1">
      <alignment vertical="center"/>
    </xf>
    <xf numFmtId="0" fontId="99" fillId="11" borderId="163" xfId="0" applyFont="1" applyFill="1" applyBorder="1" applyAlignment="1">
      <alignment vertical="center"/>
    </xf>
    <xf numFmtId="0" fontId="99" fillId="11" borderId="164" xfId="0" applyFont="1" applyFill="1" applyBorder="1" applyAlignment="1">
      <alignment vertical="center"/>
    </xf>
    <xf numFmtId="202" fontId="99" fillId="11" borderId="165" xfId="98" applyNumberFormat="1" applyFont="1" applyFill="1" applyBorder="1" applyAlignment="1">
      <alignment vertical="center"/>
    </xf>
    <xf numFmtId="202" fontId="99" fillId="11" borderId="166" xfId="98" applyNumberFormat="1" applyFont="1" applyFill="1" applyBorder="1" applyAlignment="1">
      <alignment vertical="center"/>
    </xf>
    <xf numFmtId="202" fontId="99" fillId="11" borderId="167" xfId="98" applyNumberFormat="1" applyFont="1" applyFill="1" applyBorder="1" applyAlignment="1">
      <alignment vertical="center"/>
    </xf>
    <xf numFmtId="202" fontId="99" fillId="11" borderId="168" xfId="98" applyNumberFormat="1" applyFont="1" applyFill="1" applyBorder="1" applyAlignment="1">
      <alignment vertical="center"/>
    </xf>
    <xf numFmtId="202" fontId="99" fillId="11" borderId="163" xfId="98" applyNumberFormat="1" applyFont="1" applyFill="1" applyBorder="1" applyAlignment="1">
      <alignment vertical="center"/>
    </xf>
    <xf numFmtId="202" fontId="99" fillId="11" borderId="169" xfId="98" applyNumberFormat="1" applyFont="1" applyFill="1" applyBorder="1" applyAlignment="1">
      <alignment vertical="center"/>
    </xf>
    <xf numFmtId="0" fontId="99" fillId="0" borderId="170" xfId="0" applyFont="1" applyBorder="1" applyAlignment="1">
      <alignment vertical="center"/>
    </xf>
    <xf numFmtId="0" fontId="99" fillId="0" borderId="171" xfId="0" applyFont="1" applyBorder="1" applyAlignment="1">
      <alignment vertical="center"/>
    </xf>
    <xf numFmtId="0" fontId="99" fillId="0" borderId="172" xfId="0" applyFont="1" applyBorder="1" applyAlignment="1">
      <alignment vertical="center"/>
    </xf>
    <xf numFmtId="202" fontId="99" fillId="0" borderId="173" xfId="98" applyNumberFormat="1" applyFont="1" applyFill="1" applyBorder="1" applyAlignment="1">
      <alignment vertical="center"/>
    </xf>
    <xf numFmtId="202" fontId="99" fillId="0" borderId="174" xfId="98" applyNumberFormat="1" applyFont="1" applyFill="1" applyBorder="1" applyAlignment="1">
      <alignment vertical="center"/>
    </xf>
    <xf numFmtId="202" fontId="99" fillId="0" borderId="175" xfId="98" applyNumberFormat="1" applyFont="1" applyFill="1" applyBorder="1" applyAlignment="1">
      <alignment vertical="center"/>
    </xf>
    <xf numFmtId="202" fontId="99" fillId="0" borderId="176" xfId="98" applyNumberFormat="1" applyFont="1" applyFill="1" applyBorder="1" applyAlignment="1">
      <alignment vertical="center"/>
    </xf>
    <xf numFmtId="202" fontId="99" fillId="0" borderId="171" xfId="98" applyNumberFormat="1" applyFont="1" applyBorder="1" applyAlignment="1">
      <alignment vertical="center"/>
    </xf>
    <xf numFmtId="202" fontId="99" fillId="0" borderId="177" xfId="98" applyNumberFormat="1" applyFont="1" applyBorder="1" applyAlignment="1">
      <alignment vertical="center"/>
    </xf>
    <xf numFmtId="0" fontId="99" fillId="0" borderId="72" xfId="0" applyFont="1" applyBorder="1" applyAlignment="1">
      <alignment vertical="center"/>
    </xf>
    <xf numFmtId="0" fontId="99" fillId="0" borderId="73" xfId="0" applyFont="1" applyBorder="1" applyAlignment="1">
      <alignment vertical="center"/>
    </xf>
    <xf numFmtId="0" fontId="99" fillId="0" borderId="125" xfId="0" applyFont="1" applyBorder="1" applyAlignment="1">
      <alignment vertical="center"/>
    </xf>
    <xf numFmtId="202" fontId="99" fillId="0" borderId="150" xfId="98" applyNumberFormat="1" applyFont="1" applyBorder="1" applyAlignment="1">
      <alignment vertical="center"/>
    </xf>
    <xf numFmtId="202" fontId="99" fillId="0" borderId="79" xfId="98" applyNumberFormat="1" applyFont="1" applyBorder="1" applyAlignment="1">
      <alignment vertical="center"/>
    </xf>
    <xf numFmtId="202" fontId="99" fillId="0" borderId="136" xfId="98" applyNumberFormat="1" applyFont="1" applyBorder="1" applyAlignment="1">
      <alignment vertical="center"/>
    </xf>
    <xf numFmtId="202" fontId="99" fillId="0" borderId="151" xfId="98" applyNumberFormat="1" applyFont="1" applyBorder="1" applyAlignment="1">
      <alignment vertical="center"/>
    </xf>
    <xf numFmtId="202" fontId="99" fillId="0" borderId="73" xfId="98" applyNumberFormat="1" applyFont="1" applyBorder="1" applyAlignment="1">
      <alignment vertical="center"/>
    </xf>
    <xf numFmtId="202" fontId="99" fillId="0" borderId="138" xfId="98" applyNumberFormat="1" applyFont="1" applyBorder="1" applyAlignment="1">
      <alignment vertical="center"/>
    </xf>
    <xf numFmtId="192" fontId="99" fillId="0" borderId="0" xfId="97" applyNumberFormat="1" applyFont="1" applyBorder="1" applyAlignment="1">
      <alignment vertical="center"/>
    </xf>
    <xf numFmtId="202" fontId="99" fillId="0" borderId="178" xfId="98" applyNumberFormat="1" applyFont="1" applyBorder="1" applyAlignment="1">
      <alignment vertical="center"/>
    </xf>
    <xf numFmtId="202" fontId="99" fillId="0" borderId="173" xfId="98" applyNumberFormat="1" applyFont="1" applyBorder="1" applyAlignment="1">
      <alignment vertical="center"/>
    </xf>
    <xf numFmtId="202" fontId="99" fillId="0" borderId="174" xfId="98" applyNumberFormat="1" applyFont="1" applyBorder="1" applyAlignment="1">
      <alignment vertical="center"/>
    </xf>
    <xf numFmtId="202" fontId="99" fillId="0" borderId="175" xfId="98" applyNumberFormat="1" applyFont="1" applyBorder="1" applyAlignment="1">
      <alignment vertical="center"/>
    </xf>
    <xf numFmtId="202" fontId="99" fillId="0" borderId="176" xfId="98" applyNumberFormat="1" applyFont="1" applyBorder="1" applyAlignment="1">
      <alignment vertical="center"/>
    </xf>
    <xf numFmtId="0" fontId="0" fillId="12" borderId="0" xfId="0" applyFill="1" applyAlignment="1">
      <alignment vertical="center"/>
    </xf>
    <xf numFmtId="192" fontId="100" fillId="12" borderId="0" xfId="97" applyNumberFormat="1" applyFont="1" applyFill="1">
      <alignment vertical="center"/>
    </xf>
    <xf numFmtId="0" fontId="0" fillId="0" borderId="0" xfId="0" applyFill="1" applyAlignment="1">
      <alignment vertical="center"/>
    </xf>
    <xf numFmtId="9" fontId="100" fillId="0" borderId="0" xfId="97" applyFont="1" applyFill="1">
      <alignment vertical="center"/>
    </xf>
    <xf numFmtId="38" fontId="100" fillId="0" borderId="0" xfId="98" applyFont="1" applyFill="1">
      <alignment vertical="center"/>
    </xf>
    <xf numFmtId="0" fontId="0" fillId="13" borderId="0" xfId="0" applyFill="1" applyAlignment="1">
      <alignment vertical="center"/>
    </xf>
    <xf numFmtId="192" fontId="100" fillId="13" borderId="0" xfId="97"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100" fillId="14" borderId="0" xfId="97" applyNumberFormat="1" applyFont="1" applyFill="1">
      <alignment vertical="center"/>
    </xf>
    <xf numFmtId="0" fontId="101" fillId="0" borderId="0" xfId="0" applyFont="1" applyAlignment="1">
      <alignment vertical="center"/>
    </xf>
    <xf numFmtId="0" fontId="0" fillId="0" borderId="0" xfId="0" applyFill="1" applyAlignment="1">
      <alignment horizontal="right" vertical="center"/>
    </xf>
    <xf numFmtId="0" fontId="99" fillId="0" borderId="16" xfId="0" applyFont="1" applyBorder="1" applyAlignment="1">
      <alignment horizontal="center" vertical="center"/>
    </xf>
    <xf numFmtId="0" fontId="99" fillId="0" borderId="16" xfId="0" applyFont="1" applyBorder="1" applyAlignment="1">
      <alignment horizontal="center" vertical="center" shrinkToFit="1"/>
    </xf>
    <xf numFmtId="0" fontId="99" fillId="0" borderId="16" xfId="0" applyFont="1" applyBorder="1" applyAlignment="1">
      <alignment horizontal="center" vertical="center" wrapText="1"/>
    </xf>
    <xf numFmtId="202" fontId="99" fillId="0" borderId="16" xfId="98" applyNumberFormat="1" applyFont="1" applyBorder="1" applyAlignment="1">
      <alignment vertical="center"/>
    </xf>
    <xf numFmtId="38" fontId="99" fillId="0" borderId="16" xfId="98" applyFont="1" applyBorder="1" applyAlignment="1">
      <alignment vertical="center"/>
    </xf>
    <xf numFmtId="0" fontId="99" fillId="0" borderId="0" xfId="0" applyFont="1" applyBorder="1" applyAlignment="1">
      <alignment horizontal="center" vertical="center"/>
    </xf>
    <xf numFmtId="0" fontId="99" fillId="0" borderId="0" xfId="0" applyFont="1" applyFill="1" applyBorder="1" applyAlignment="1">
      <alignment horizontal="right" vertical="center"/>
    </xf>
    <xf numFmtId="192" fontId="99" fillId="0" borderId="16" xfId="97" applyNumberFormat="1" applyFont="1" applyBorder="1" applyAlignment="1">
      <alignment horizontal="center" vertical="center" wrapText="1"/>
    </xf>
    <xf numFmtId="202" fontId="99" fillId="15" borderId="65" xfId="98" applyNumberFormat="1" applyFont="1" applyFill="1" applyBorder="1" applyAlignment="1">
      <alignment vertical="center"/>
    </xf>
    <xf numFmtId="202" fontId="99" fillId="15" borderId="11" xfId="98" applyNumberFormat="1" applyFont="1" applyFill="1" applyBorder="1" applyAlignment="1">
      <alignment vertical="center"/>
    </xf>
    <xf numFmtId="202" fontId="99" fillId="15" borderId="6" xfId="98" applyNumberFormat="1" applyFont="1" applyFill="1" applyBorder="1" applyAlignment="1">
      <alignment vertical="center"/>
    </xf>
    <xf numFmtId="202" fontId="99" fillId="15" borderId="155" xfId="98" applyNumberFormat="1" applyFont="1" applyFill="1" applyBorder="1" applyAlignment="1">
      <alignment vertical="center"/>
    </xf>
    <xf numFmtId="202" fontId="99" fillId="15" borderId="0" xfId="98" applyNumberFormat="1" applyFont="1" applyFill="1" applyBorder="1" applyAlignment="1">
      <alignment vertical="center"/>
    </xf>
    <xf numFmtId="202" fontId="99" fillId="15" borderId="165" xfId="98" applyNumberFormat="1" applyFont="1" applyFill="1" applyBorder="1" applyAlignment="1">
      <alignment vertical="center"/>
    </xf>
    <xf numFmtId="202" fontId="99" fillId="15" borderId="166" xfId="98" applyNumberFormat="1" applyFont="1" applyFill="1" applyBorder="1" applyAlignment="1">
      <alignment vertical="center"/>
    </xf>
    <xf numFmtId="202" fontId="99" fillId="15" borderId="167" xfId="98" applyNumberFormat="1" applyFont="1" applyFill="1" applyBorder="1" applyAlignment="1">
      <alignment vertical="center"/>
    </xf>
    <xf numFmtId="202" fontId="99" fillId="15" borderId="168" xfId="98" applyNumberFormat="1" applyFont="1" applyFill="1" applyBorder="1" applyAlignment="1">
      <alignment vertical="center"/>
    </xf>
    <xf numFmtId="202" fontId="99" fillId="15" borderId="163" xfId="98" applyNumberFormat="1" applyFont="1" applyFill="1" applyBorder="1" applyAlignment="1">
      <alignment vertical="center"/>
    </xf>
    <xf numFmtId="202" fontId="99" fillId="15" borderId="150" xfId="98" applyNumberFormat="1" applyFont="1" applyFill="1" applyBorder="1" applyAlignment="1">
      <alignment vertical="center"/>
    </xf>
    <xf numFmtId="202" fontId="99" fillId="15" borderId="79" xfId="98" applyNumberFormat="1" applyFont="1" applyFill="1" applyBorder="1" applyAlignment="1">
      <alignment vertical="center"/>
    </xf>
    <xf numFmtId="202" fontId="99" fillId="15" borderId="136" xfId="98" applyNumberFormat="1" applyFont="1" applyFill="1" applyBorder="1" applyAlignment="1">
      <alignment vertical="center"/>
    </xf>
    <xf numFmtId="202" fontId="99" fillId="15" borderId="151" xfId="98" applyNumberFormat="1" applyFont="1" applyFill="1" applyBorder="1" applyAlignment="1">
      <alignment vertical="center"/>
    </xf>
    <xf numFmtId="202" fontId="99" fillId="15" borderId="73" xfId="98" applyNumberFormat="1" applyFont="1" applyFill="1" applyBorder="1" applyAlignment="1">
      <alignment vertical="center"/>
    </xf>
    <xf numFmtId="202" fontId="99" fillId="15" borderId="24" xfId="98" applyNumberFormat="1" applyFont="1" applyFill="1" applyBorder="1" applyAlignment="1">
      <alignment vertical="center"/>
    </xf>
    <xf numFmtId="202" fontId="99" fillId="15" borderId="169" xfId="98" applyNumberFormat="1" applyFont="1" applyFill="1" applyBorder="1" applyAlignment="1">
      <alignment vertical="center"/>
    </xf>
    <xf numFmtId="202" fontId="99" fillId="15" borderId="138" xfId="98" applyNumberFormat="1" applyFont="1" applyFill="1" applyBorder="1" applyAlignment="1">
      <alignment vertical="center"/>
    </xf>
    <xf numFmtId="0" fontId="102" fillId="0" borderId="0" xfId="102" applyFont="1">
      <alignment vertical="center"/>
    </xf>
    <xf numFmtId="0" fontId="104" fillId="0" borderId="0" xfId="102" applyFont="1">
      <alignment vertical="center"/>
    </xf>
    <xf numFmtId="0" fontId="105" fillId="16" borderId="179" xfId="102" applyFont="1" applyFill="1" applyBorder="1" applyAlignment="1"/>
    <xf numFmtId="0" fontId="106" fillId="16" borderId="179" xfId="102" applyFont="1" applyFill="1" applyBorder="1" applyAlignment="1"/>
    <xf numFmtId="38" fontId="104" fillId="0" borderId="0" xfId="103" applyFont="1">
      <alignment vertical="center"/>
    </xf>
    <xf numFmtId="38" fontId="104" fillId="0" borderId="0" xfId="102" applyNumberFormat="1" applyFont="1" applyAlignment="1"/>
    <xf numFmtId="38" fontId="104" fillId="17" borderId="180" xfId="102" applyNumberFormat="1" applyFont="1" applyFill="1" applyBorder="1" applyAlignment="1"/>
    <xf numFmtId="38" fontId="104" fillId="17" borderId="180" xfId="103" applyFont="1" applyFill="1" applyBorder="1" applyAlignment="1"/>
    <xf numFmtId="3" fontId="104" fillId="0" borderId="0" xfId="102" applyNumberFormat="1" applyFont="1">
      <alignment vertical="center"/>
    </xf>
    <xf numFmtId="0" fontId="58" fillId="0" borderId="0" xfId="102" applyFont="1">
      <alignment vertical="center"/>
    </xf>
    <xf numFmtId="9" fontId="104" fillId="0" borderId="0" xfId="104" applyFont="1">
      <alignment vertical="center"/>
    </xf>
    <xf numFmtId="38" fontId="104" fillId="0" borderId="0" xfId="102" applyNumberFormat="1" applyFont="1">
      <alignment vertical="center"/>
    </xf>
    <xf numFmtId="176" fontId="104" fillId="0" borderId="0" xfId="104" applyNumberFormat="1" applyFont="1">
      <alignment vertical="center"/>
    </xf>
    <xf numFmtId="176" fontId="104" fillId="17" borderId="180" xfId="104" applyNumberFormat="1" applyFont="1" applyFill="1" applyBorder="1" applyAlignment="1"/>
    <xf numFmtId="0" fontId="58" fillId="18" borderId="0" xfId="102" applyFont="1" applyFill="1" applyAlignment="1">
      <alignment horizontal="center" vertical="center"/>
    </xf>
    <xf numFmtId="38" fontId="104" fillId="18" borderId="0" xfId="103" applyFont="1" applyFill="1">
      <alignment vertical="center"/>
    </xf>
    <xf numFmtId="0" fontId="104" fillId="18" borderId="0" xfId="102" applyFont="1" applyFill="1" applyAlignment="1">
      <alignment horizontal="center" vertical="center"/>
    </xf>
    <xf numFmtId="0" fontId="102" fillId="15" borderId="0" xfId="102" applyFont="1" applyFill="1">
      <alignment vertical="center"/>
    </xf>
    <xf numFmtId="0" fontId="102" fillId="19" borderId="0" xfId="102" applyFont="1" applyFill="1">
      <alignment vertical="center"/>
    </xf>
    <xf numFmtId="38" fontId="104" fillId="20" borderId="180" xfId="103" applyFont="1" applyFill="1" applyBorder="1" applyAlignment="1"/>
    <xf numFmtId="38" fontId="104" fillId="0" borderId="0" xfId="103" applyFont="1" applyFill="1">
      <alignment vertical="center"/>
    </xf>
    <xf numFmtId="38" fontId="104" fillId="21" borderId="0" xfId="103" applyFont="1" applyFill="1">
      <alignment vertical="center"/>
    </xf>
    <xf numFmtId="38" fontId="104" fillId="12" borderId="0" xfId="103" applyFont="1" applyFill="1">
      <alignment vertical="center"/>
    </xf>
    <xf numFmtId="38" fontId="104" fillId="23" borderId="0" xfId="103" applyFont="1" applyFill="1">
      <alignment vertical="center"/>
    </xf>
    <xf numFmtId="0" fontId="104" fillId="0" borderId="17" xfId="102" applyFont="1" applyBorder="1">
      <alignment vertical="center"/>
    </xf>
    <xf numFmtId="38" fontId="104" fillId="21" borderId="0" xfId="102" applyNumberFormat="1" applyFont="1" applyFill="1">
      <alignment vertical="center"/>
    </xf>
    <xf numFmtId="38" fontId="104" fillId="23" borderId="0" xfId="102" applyNumberFormat="1" applyFont="1" applyFill="1">
      <alignment vertical="center"/>
    </xf>
    <xf numFmtId="38" fontId="104" fillId="12" borderId="0" xfId="102" applyNumberFormat="1" applyFont="1" applyFill="1">
      <alignment vertical="center"/>
    </xf>
    <xf numFmtId="0" fontId="104" fillId="0" borderId="0" xfId="102" applyFont="1" applyBorder="1">
      <alignment vertical="center"/>
    </xf>
    <xf numFmtId="38" fontId="104" fillId="24" borderId="0" xfId="103" applyFont="1" applyFill="1">
      <alignment vertical="center"/>
    </xf>
    <xf numFmtId="0" fontId="58" fillId="0" borderId="0" xfId="102" applyFont="1" applyBorder="1">
      <alignment vertical="center"/>
    </xf>
    <xf numFmtId="0" fontId="108" fillId="0" borderId="0" xfId="102" applyFont="1">
      <alignment vertical="center"/>
    </xf>
    <xf numFmtId="0" fontId="104" fillId="0" borderId="0" xfId="102" applyFont="1" applyFill="1">
      <alignment vertical="center"/>
    </xf>
    <xf numFmtId="0" fontId="109" fillId="0" borderId="0" xfId="102" applyFont="1">
      <alignment vertical="center"/>
    </xf>
    <xf numFmtId="0" fontId="105" fillId="0" borderId="0" xfId="102" applyFont="1" applyFill="1" applyBorder="1" applyAlignment="1"/>
    <xf numFmtId="38" fontId="104" fillId="0" borderId="0" xfId="103" applyFont="1" applyFill="1" applyBorder="1" applyAlignment="1"/>
    <xf numFmtId="38" fontId="104" fillId="0" borderId="0" xfId="102" applyNumberFormat="1" applyFont="1" applyFill="1">
      <alignment vertical="center"/>
    </xf>
    <xf numFmtId="9" fontId="104" fillId="0" borderId="0" xfId="104" applyFont="1" applyFill="1">
      <alignment vertical="center"/>
    </xf>
    <xf numFmtId="0" fontId="108" fillId="0" borderId="0" xfId="102" applyFont="1" applyAlignment="1">
      <alignment vertical="center" wrapText="1"/>
    </xf>
    <xf numFmtId="0" fontId="102" fillId="0" borderId="0" xfId="102" applyFont="1" applyAlignment="1">
      <alignment vertical="center" wrapText="1"/>
    </xf>
    <xf numFmtId="0" fontId="104" fillId="0" borderId="0" xfId="102" applyFont="1" applyAlignment="1">
      <alignment horizontal="left" vertical="center" indent="1"/>
    </xf>
    <xf numFmtId="0" fontId="104" fillId="24" borderId="0" xfId="102" applyFont="1" applyFill="1">
      <alignment vertical="center"/>
    </xf>
    <xf numFmtId="38" fontId="104" fillId="25" borderId="180" xfId="102" applyNumberFormat="1" applyFont="1" applyFill="1" applyBorder="1" applyAlignment="1"/>
    <xf numFmtId="38" fontId="104" fillId="25" borderId="180" xfId="103" applyFont="1" applyFill="1" applyBorder="1" applyAlignment="1"/>
    <xf numFmtId="176" fontId="104" fillId="0" borderId="0" xfId="104" applyNumberFormat="1" applyFont="1" applyFill="1">
      <alignment vertical="center"/>
    </xf>
    <xf numFmtId="176" fontId="104" fillId="0" borderId="0" xfId="104" applyNumberFormat="1" applyFont="1" applyFill="1" applyBorder="1" applyAlignment="1"/>
    <xf numFmtId="0" fontId="111" fillId="0" borderId="0" xfId="102" applyFont="1">
      <alignment vertical="center"/>
    </xf>
    <xf numFmtId="0" fontId="111" fillId="26" borderId="0" xfId="102" applyFont="1" applyFill="1">
      <alignment vertical="center"/>
    </xf>
    <xf numFmtId="3" fontId="104" fillId="26" borderId="0" xfId="102" applyNumberFormat="1" applyFont="1" applyFill="1">
      <alignment vertical="center"/>
    </xf>
    <xf numFmtId="0" fontId="98" fillId="26" borderId="181" xfId="102" applyFont="1" applyFill="1" applyBorder="1" applyAlignment="1">
      <alignment horizontal="left" vertical="center"/>
    </xf>
    <xf numFmtId="38" fontId="104" fillId="26" borderId="0" xfId="102" applyNumberFormat="1" applyFont="1" applyFill="1">
      <alignment vertical="center"/>
    </xf>
    <xf numFmtId="0" fontId="102" fillId="27" borderId="0" xfId="102" applyFont="1" applyFill="1" applyAlignment="1">
      <alignment vertical="center" wrapText="1"/>
    </xf>
    <xf numFmtId="0" fontId="102" fillId="22" borderId="0" xfId="102" applyFont="1" applyFill="1" applyAlignment="1">
      <alignment vertical="center" wrapText="1"/>
    </xf>
    <xf numFmtId="0" fontId="98" fillId="26" borderId="182" xfId="102" applyFont="1" applyFill="1" applyBorder="1" applyAlignment="1">
      <alignment horizontal="left" vertical="center"/>
    </xf>
    <xf numFmtId="0" fontId="109" fillId="0" borderId="17" xfId="102" applyFont="1" applyBorder="1">
      <alignment vertical="center"/>
    </xf>
    <xf numFmtId="0" fontId="104" fillId="0" borderId="17" xfId="102" applyFont="1" applyFill="1" applyBorder="1">
      <alignment vertical="center"/>
    </xf>
    <xf numFmtId="0" fontId="98" fillId="26" borderId="183" xfId="102" applyFont="1" applyFill="1" applyBorder="1" applyAlignment="1">
      <alignment horizontal="left" vertical="center"/>
    </xf>
    <xf numFmtId="38" fontId="104" fillId="26" borderId="17" xfId="102" applyNumberFormat="1" applyFont="1" applyFill="1" applyBorder="1">
      <alignment vertical="center"/>
    </xf>
    <xf numFmtId="3" fontId="104" fillId="26" borderId="17" xfId="102" applyNumberFormat="1" applyFont="1" applyFill="1" applyBorder="1">
      <alignment vertical="center"/>
    </xf>
    <xf numFmtId="176" fontId="104" fillId="0" borderId="0" xfId="97" applyNumberFormat="1" applyFont="1">
      <alignment vertical="center"/>
    </xf>
    <xf numFmtId="176" fontId="104" fillId="15" borderId="0" xfId="97" applyNumberFormat="1" applyFont="1" applyFill="1">
      <alignment vertical="center"/>
    </xf>
    <xf numFmtId="176" fontId="104" fillId="0" borderId="0" xfId="102" applyNumberFormat="1" applyFont="1">
      <alignment vertical="center"/>
    </xf>
    <xf numFmtId="38" fontId="41" fillId="0" borderId="92" xfId="5" applyFont="1" applyBorder="1"/>
    <xf numFmtId="3" fontId="44" fillId="5" borderId="0" xfId="0" applyNumberFormat="1" applyFont="1" applyFill="1" applyBorder="1" applyAlignment="1">
      <alignment vertical="center"/>
    </xf>
    <xf numFmtId="179" fontId="78" fillId="0" borderId="22" xfId="5" quotePrefix="1" applyNumberFormat="1" applyFont="1" applyFill="1" applyBorder="1" applyAlignment="1">
      <alignment horizontal="right" vertical="center"/>
    </xf>
    <xf numFmtId="3" fontId="44" fillId="0" borderId="17" xfId="0" applyNumberFormat="1" applyFont="1" applyFill="1" applyBorder="1" applyAlignment="1">
      <alignment vertical="center"/>
    </xf>
    <xf numFmtId="0" fontId="89" fillId="0" borderId="0" xfId="2" applyFont="1" applyFill="1"/>
    <xf numFmtId="38" fontId="44" fillId="2" borderId="113" xfId="98" applyFont="1" applyFill="1" applyBorder="1" applyAlignment="1">
      <alignment vertical="center"/>
    </xf>
    <xf numFmtId="38" fontId="44" fillId="0" borderId="23" xfId="98" applyFont="1" applyFill="1" applyBorder="1" applyAlignment="1">
      <alignment vertical="center"/>
    </xf>
    <xf numFmtId="3" fontId="44" fillId="0" borderId="23" xfId="0" applyNumberFormat="1" applyFont="1" applyFill="1" applyBorder="1" applyAlignment="1">
      <alignment vertical="center"/>
    </xf>
    <xf numFmtId="38" fontId="44" fillId="2" borderId="23" xfId="98" applyFont="1" applyFill="1" applyBorder="1" applyAlignment="1">
      <alignment horizontal="right" vertical="center"/>
    </xf>
    <xf numFmtId="3" fontId="44" fillId="0" borderId="111" xfId="0" applyNumberFormat="1" applyFont="1" applyFill="1" applyBorder="1" applyAlignment="1">
      <alignment vertical="center"/>
    </xf>
    <xf numFmtId="10" fontId="45" fillId="0" borderId="23" xfId="0" applyNumberFormat="1" applyFont="1" applyFill="1" applyBorder="1"/>
    <xf numFmtId="10" fontId="45" fillId="5" borderId="23" xfId="0" applyNumberFormat="1" applyFont="1" applyFill="1" applyBorder="1"/>
    <xf numFmtId="0" fontId="47" fillId="0" borderId="112" xfId="0" applyFont="1" applyFill="1" applyBorder="1" applyAlignment="1">
      <alignment horizontal="center"/>
    </xf>
    <xf numFmtId="0" fontId="47" fillId="0" borderId="114" xfId="0" applyFont="1" applyFill="1" applyBorder="1" applyAlignment="1">
      <alignment horizontal="center"/>
    </xf>
    <xf numFmtId="10" fontId="45" fillId="5" borderId="137" xfId="0" applyNumberFormat="1" applyFont="1" applyFill="1" applyBorder="1"/>
    <xf numFmtId="0" fontId="95" fillId="5" borderId="0" xfId="2" applyFont="1" applyFill="1" applyBorder="1"/>
    <xf numFmtId="0" fontId="61" fillId="0" borderId="0" xfId="0" applyFont="1" applyFill="1"/>
    <xf numFmtId="0" fontId="65" fillId="28" borderId="22" xfId="0" quotePrefix="1" applyFont="1" applyFill="1" applyBorder="1" applyAlignment="1">
      <alignment horizontal="left" vertical="center"/>
    </xf>
    <xf numFmtId="0" fontId="47" fillId="28" borderId="22" xfId="0" applyFont="1" applyFill="1" applyBorder="1"/>
    <xf numFmtId="0" fontId="41" fillId="28" borderId="139" xfId="0" applyFont="1" applyFill="1" applyBorder="1"/>
    <xf numFmtId="0" fontId="65" fillId="0" borderId="0" xfId="0" applyFont="1" applyFill="1" applyBorder="1" applyAlignment="1">
      <alignment vertical="center"/>
    </xf>
    <xf numFmtId="0" fontId="47" fillId="0" borderId="15" xfId="0" applyFont="1" applyFill="1" applyBorder="1"/>
    <xf numFmtId="0" fontId="41" fillId="0" borderId="116" xfId="0" applyFont="1" applyFill="1" applyBorder="1"/>
    <xf numFmtId="0" fontId="65" fillId="28" borderId="0" xfId="0" applyFont="1" applyFill="1" applyBorder="1" applyAlignment="1">
      <alignment vertical="center"/>
    </xf>
    <xf numFmtId="0" fontId="47" fillId="28" borderId="15" xfId="0" applyFont="1" applyFill="1" applyBorder="1" applyAlignment="1">
      <alignment vertical="center"/>
    </xf>
    <xf numFmtId="0" fontId="41" fillId="28" borderId="116" xfId="0" applyFont="1" applyFill="1" applyBorder="1"/>
    <xf numFmtId="0" fontId="65" fillId="0" borderId="0" xfId="0" applyFont="1" applyFill="1" applyBorder="1" applyAlignment="1">
      <alignment horizontal="left" vertical="center"/>
    </xf>
    <xf numFmtId="0" fontId="65" fillId="0" borderId="17" xfId="0" applyFont="1" applyFill="1" applyBorder="1" applyAlignment="1">
      <alignment vertical="center"/>
    </xf>
    <xf numFmtId="0" fontId="47" fillId="0" borderId="21" xfId="0" applyFont="1" applyFill="1" applyBorder="1"/>
    <xf numFmtId="0" fontId="41" fillId="0" borderId="117" xfId="0" applyFont="1" applyFill="1" applyBorder="1"/>
    <xf numFmtId="0" fontId="41" fillId="0" borderId="112" xfId="0" applyFont="1" applyFill="1" applyBorder="1" applyAlignment="1">
      <alignment horizontal="center"/>
    </xf>
    <xf numFmtId="0" fontId="41" fillId="0" borderId="114" xfId="0" applyFont="1" applyFill="1" applyBorder="1" applyAlignment="1">
      <alignment horizontal="center"/>
    </xf>
    <xf numFmtId="0" fontId="73" fillId="0" borderId="0" xfId="1" applyFont="1" applyAlignment="1">
      <alignment horizontal="right" vertical="top"/>
    </xf>
    <xf numFmtId="0" fontId="95" fillId="5" borderId="8" xfId="2" applyFont="1" applyFill="1" applyBorder="1"/>
    <xf numFmtId="38" fontId="47" fillId="0" borderId="0" xfId="5" applyFont="1" applyBorder="1" applyAlignment="1"/>
    <xf numFmtId="38" fontId="47" fillId="0" borderId="36" xfId="5" applyFont="1" applyBorder="1" applyAlignment="1"/>
    <xf numFmtId="38" fontId="70" fillId="0" borderId="36" xfId="5" applyFont="1" applyBorder="1" applyAlignment="1"/>
    <xf numFmtId="38" fontId="47" fillId="0" borderId="68" xfId="5" applyFont="1" applyBorder="1" applyAlignment="1"/>
    <xf numFmtId="38" fontId="47" fillId="0" borderId="31" xfId="5" applyFont="1" applyBorder="1" applyAlignment="1"/>
    <xf numFmtId="38" fontId="70" fillId="0" borderId="31" xfId="5" applyFont="1" applyBorder="1" applyAlignment="1"/>
    <xf numFmtId="38" fontId="44" fillId="0" borderId="188" xfId="5" applyFont="1" applyBorder="1" applyAlignment="1"/>
    <xf numFmtId="176" fontId="67" fillId="0" borderId="70" xfId="105" applyNumberFormat="1" applyFont="1" applyFill="1" applyBorder="1" applyAlignment="1"/>
    <xf numFmtId="38" fontId="47" fillId="0" borderId="17" xfId="5" applyFont="1" applyBorder="1" applyAlignment="1"/>
    <xf numFmtId="38" fontId="47" fillId="0" borderId="39" xfId="5" applyFont="1" applyBorder="1" applyAlignment="1"/>
    <xf numFmtId="38" fontId="70" fillId="0" borderId="39" xfId="5" applyFont="1" applyBorder="1" applyAlignment="1"/>
    <xf numFmtId="38" fontId="44" fillId="0" borderId="189" xfId="5" applyFont="1" applyBorder="1" applyAlignment="1"/>
    <xf numFmtId="176" fontId="67" fillId="0" borderId="86" xfId="105" applyNumberFormat="1" applyFont="1" applyFill="1" applyBorder="1" applyAlignment="1"/>
    <xf numFmtId="38" fontId="47" fillId="0" borderId="89" xfId="5" applyFont="1" applyBorder="1" applyAlignment="1"/>
    <xf numFmtId="38" fontId="47" fillId="0" borderId="90" xfId="5" applyFont="1" applyBorder="1" applyAlignment="1"/>
    <xf numFmtId="38" fontId="70" fillId="0" borderId="90" xfId="5" applyFont="1" applyBorder="1" applyAlignment="1"/>
    <xf numFmtId="38" fontId="44" fillId="0" borderId="190" xfId="5" applyFont="1" applyBorder="1" applyAlignment="1"/>
    <xf numFmtId="176" fontId="67" fillId="0" borderId="93" xfId="105" applyNumberFormat="1" applyFont="1" applyFill="1" applyBorder="1" applyAlignment="1"/>
    <xf numFmtId="38" fontId="44" fillId="0" borderId="191" xfId="5" applyFont="1" applyBorder="1" applyAlignment="1"/>
    <xf numFmtId="176" fontId="67" fillId="0" borderId="5" xfId="105" applyNumberFormat="1" applyFont="1" applyFill="1" applyBorder="1" applyAlignment="1"/>
    <xf numFmtId="38" fontId="73" fillId="10" borderId="73" xfId="5" applyFont="1" applyFill="1" applyBorder="1" applyAlignment="1"/>
    <xf numFmtId="38" fontId="73" fillId="10" borderId="75" xfId="5" applyFont="1" applyFill="1" applyBorder="1" applyAlignment="1"/>
    <xf numFmtId="38" fontId="94" fillId="10" borderId="75" xfId="5" applyFont="1" applyFill="1" applyBorder="1" applyAlignment="1"/>
    <xf numFmtId="38" fontId="73" fillId="10" borderId="192" xfId="5" applyFont="1" applyFill="1" applyBorder="1" applyAlignment="1"/>
    <xf numFmtId="176" fontId="67" fillId="10" borderId="78" xfId="105" applyNumberFormat="1" applyFont="1" applyFill="1" applyBorder="1" applyAlignment="1"/>
    <xf numFmtId="176" fontId="67" fillId="10" borderId="78" xfId="4" applyNumberFormat="1" applyFont="1" applyFill="1" applyBorder="1" applyAlignment="1">
      <alignment horizontal="right"/>
    </xf>
    <xf numFmtId="176" fontId="67" fillId="10" borderId="79" xfId="4" applyNumberFormat="1" applyFont="1" applyFill="1" applyBorder="1"/>
    <xf numFmtId="41" fontId="70" fillId="0" borderId="31" xfId="5" applyNumberFormat="1" applyFont="1" applyBorder="1" applyAlignment="1"/>
    <xf numFmtId="38" fontId="70" fillId="0" borderId="91" xfId="5" applyFont="1" applyFill="1" applyBorder="1" applyAlignment="1"/>
    <xf numFmtId="38" fontId="45" fillId="0" borderId="190" xfId="5" applyFont="1" applyFill="1" applyBorder="1" applyAlignment="1"/>
    <xf numFmtId="176" fontId="67" fillId="0" borderId="89" xfId="105" applyNumberFormat="1" applyFont="1" applyFill="1" applyBorder="1" applyAlignment="1">
      <alignment horizontal="right"/>
    </xf>
    <xf numFmtId="38" fontId="94" fillId="10" borderId="76" xfId="5" applyFont="1" applyFill="1" applyBorder="1" applyAlignment="1"/>
    <xf numFmtId="176" fontId="67" fillId="10" borderId="79" xfId="4" quotePrefix="1" applyNumberFormat="1" applyFont="1" applyFill="1" applyBorder="1" applyAlignment="1">
      <alignment horizontal="right"/>
    </xf>
    <xf numFmtId="38" fontId="47" fillId="0" borderId="29" xfId="5" applyFont="1" applyFill="1" applyBorder="1" applyAlignment="1"/>
    <xf numFmtId="38" fontId="47" fillId="0" borderId="95" xfId="5" applyFont="1" applyFill="1" applyBorder="1" applyAlignment="1"/>
    <xf numFmtId="38" fontId="70" fillId="0" borderId="96" xfId="5" applyFont="1" applyFill="1" applyBorder="1" applyAlignment="1"/>
    <xf numFmtId="38" fontId="45" fillId="0" borderId="187" xfId="5" applyFont="1" applyFill="1" applyBorder="1" applyAlignment="1"/>
    <xf numFmtId="176" fontId="67" fillId="0" borderId="98" xfId="105" applyNumberFormat="1" applyFont="1" applyFill="1" applyBorder="1" applyAlignment="1"/>
    <xf numFmtId="176" fontId="67" fillId="0" borderId="98" xfId="4" applyNumberFormat="1" applyFont="1" applyFill="1" applyBorder="1" applyAlignment="1">
      <alignment horizontal="right"/>
    </xf>
    <xf numFmtId="176" fontId="67" fillId="0" borderId="99" xfId="4" applyNumberFormat="1" applyFont="1" applyFill="1" applyBorder="1"/>
    <xf numFmtId="38" fontId="47" fillId="0" borderId="89" xfId="5" applyFont="1" applyFill="1" applyBorder="1" applyAlignment="1"/>
    <xf numFmtId="38" fontId="47" fillId="0" borderId="90" xfId="5" applyFont="1" applyFill="1" applyBorder="1" applyAlignment="1"/>
    <xf numFmtId="38" fontId="47" fillId="0" borderId="46" xfId="5" applyFont="1" applyFill="1" applyBorder="1" applyAlignment="1"/>
    <xf numFmtId="38" fontId="47" fillId="0" borderId="44" xfId="5" applyFont="1" applyFill="1" applyBorder="1" applyAlignment="1"/>
    <xf numFmtId="38" fontId="70" fillId="0" borderId="101" xfId="5" applyFont="1" applyFill="1" applyBorder="1" applyAlignment="1"/>
    <xf numFmtId="38" fontId="45" fillId="0" borderId="198" xfId="5" applyFont="1" applyFill="1" applyBorder="1" applyAlignment="1"/>
    <xf numFmtId="176" fontId="67" fillId="0" borderId="103" xfId="105" applyNumberFormat="1" applyFont="1" applyFill="1" applyBorder="1" applyAlignment="1"/>
    <xf numFmtId="176" fontId="67" fillId="0" borderId="103" xfId="4" applyNumberFormat="1" applyFont="1" applyFill="1" applyBorder="1" applyAlignment="1">
      <alignment horizontal="right"/>
    </xf>
    <xf numFmtId="176" fontId="67" fillId="0" borderId="104" xfId="4" applyNumberFormat="1" applyFont="1" applyFill="1" applyBorder="1"/>
    <xf numFmtId="3" fontId="73" fillId="0" borderId="73" xfId="5" applyNumberFormat="1" applyFont="1" applyFill="1" applyBorder="1" applyAlignment="1"/>
    <xf numFmtId="41" fontId="73" fillId="0" borderId="75" xfId="5" quotePrefix="1" applyNumberFormat="1" applyFont="1" applyFill="1" applyBorder="1" applyAlignment="1"/>
    <xf numFmtId="41" fontId="94" fillId="0" borderId="76" xfId="5" quotePrefix="1" applyNumberFormat="1" applyFont="1" applyFill="1" applyBorder="1" applyAlignment="1"/>
    <xf numFmtId="41" fontId="94" fillId="0" borderId="76" xfId="5" applyNumberFormat="1" applyFont="1" applyFill="1" applyBorder="1" applyAlignment="1"/>
    <xf numFmtId="38" fontId="73" fillId="0" borderId="192" xfId="5" applyFont="1" applyFill="1" applyBorder="1" applyAlignment="1"/>
    <xf numFmtId="176" fontId="67" fillId="0" borderId="19" xfId="105" applyNumberFormat="1" applyFont="1" applyFill="1" applyBorder="1" applyAlignment="1">
      <alignment horizontal="right"/>
    </xf>
    <xf numFmtId="38" fontId="73" fillId="0" borderId="73" xfId="5" applyFont="1" applyFill="1" applyBorder="1" applyAlignment="1"/>
    <xf numFmtId="38" fontId="73" fillId="0" borderId="75" xfId="5" applyFont="1" applyFill="1" applyBorder="1" applyAlignment="1"/>
    <xf numFmtId="38" fontId="94" fillId="0" borderId="76" xfId="5" applyFont="1" applyFill="1" applyBorder="1" applyAlignment="1"/>
    <xf numFmtId="176" fontId="67" fillId="0" borderId="78" xfId="105" applyNumberFormat="1" applyFont="1" applyFill="1" applyBorder="1" applyAlignment="1"/>
    <xf numFmtId="176" fontId="67" fillId="0" borderId="78" xfId="4" applyNumberFormat="1" applyFont="1" applyFill="1" applyBorder="1" applyAlignment="1">
      <alignment horizontal="right"/>
    </xf>
    <xf numFmtId="176" fontId="67" fillId="0" borderId="78" xfId="4" applyNumberFormat="1" applyFont="1" applyFill="1" applyBorder="1"/>
    <xf numFmtId="176" fontId="67" fillId="0" borderId="79" xfId="4" applyNumberFormat="1" applyFont="1" applyFill="1" applyBorder="1"/>
    <xf numFmtId="176" fontId="45" fillId="0" borderId="73" xfId="4" applyNumberFormat="1" applyFont="1" applyBorder="1" applyAlignment="1"/>
    <xf numFmtId="176" fontId="45" fillId="0" borderId="75" xfId="4" applyNumberFormat="1" applyFont="1" applyBorder="1" applyAlignment="1"/>
    <xf numFmtId="176" fontId="56" fillId="0" borderId="76" xfId="4" applyNumberFormat="1" applyFont="1" applyFill="1" applyBorder="1" applyAlignment="1"/>
    <xf numFmtId="176" fontId="45" fillId="0" borderId="192" xfId="4" applyNumberFormat="1" applyFont="1" applyFill="1" applyBorder="1" applyAlignment="1"/>
    <xf numFmtId="176" fontId="117" fillId="0" borderId="80" xfId="4" applyNumberFormat="1" applyFont="1" applyFill="1" applyBorder="1"/>
    <xf numFmtId="0" fontId="89" fillId="0" borderId="0" xfId="2" applyFont="1" applyFill="1" applyAlignment="1">
      <alignment horizontal="left" vertical="top" wrapText="1"/>
    </xf>
    <xf numFmtId="0" fontId="89" fillId="0" borderId="0" xfId="2" applyFont="1" applyAlignment="1">
      <alignment horizontal="left"/>
    </xf>
    <xf numFmtId="0" fontId="119" fillId="5" borderId="0" xfId="2" applyFont="1" applyFill="1" applyBorder="1"/>
    <xf numFmtId="0" fontId="119" fillId="0" borderId="0" xfId="2" applyFont="1" applyFill="1" applyBorder="1"/>
    <xf numFmtId="192" fontId="58" fillId="0" borderId="0" xfId="97" applyNumberFormat="1" applyFont="1" applyAlignment="1"/>
    <xf numFmtId="192" fontId="79" fillId="0" borderId="0" xfId="97" applyNumberFormat="1" applyFont="1" applyAlignment="1"/>
    <xf numFmtId="192" fontId="79" fillId="0" borderId="0" xfId="97" applyNumberFormat="1" applyFont="1" applyFill="1" applyAlignment="1"/>
    <xf numFmtId="192" fontId="79" fillId="0" borderId="0" xfId="97" applyNumberFormat="1" applyFont="1" applyFill="1" applyBorder="1" applyAlignment="1"/>
    <xf numFmtId="0" fontId="120" fillId="0" borderId="12" xfId="0" applyFont="1" applyBorder="1" applyAlignment="1">
      <alignment horizontal="right"/>
    </xf>
    <xf numFmtId="0" fontId="119" fillId="2" borderId="0" xfId="2" applyFont="1" applyFill="1" applyBorder="1"/>
    <xf numFmtId="0" fontId="121" fillId="2" borderId="5" xfId="2" applyFont="1" applyFill="1" applyBorder="1"/>
    <xf numFmtId="0" fontId="122" fillId="0" borderId="0" xfId="2" applyFont="1" applyBorder="1"/>
    <xf numFmtId="0" fontId="122" fillId="0" borderId="5" xfId="2" applyFont="1" applyBorder="1" applyAlignment="1">
      <alignment horizontal="right"/>
    </xf>
    <xf numFmtId="0" fontId="124" fillId="0" borderId="0" xfId="2" applyFont="1" applyBorder="1" applyAlignment="1">
      <alignment horizontal="right"/>
    </xf>
    <xf numFmtId="0" fontId="125" fillId="0" borderId="0" xfId="2" applyFont="1"/>
    <xf numFmtId="0" fontId="118" fillId="0" borderId="0" xfId="2" applyFont="1"/>
    <xf numFmtId="3" fontId="123" fillId="2" borderId="6" xfId="2" applyNumberFormat="1" applyFont="1" applyFill="1" applyBorder="1"/>
    <xf numFmtId="0" fontId="119" fillId="0" borderId="0" xfId="2" applyFont="1" applyBorder="1"/>
    <xf numFmtId="176" fontId="127" fillId="0" borderId="6" xfId="97" applyNumberFormat="1" applyFont="1" applyFill="1" applyBorder="1" applyAlignment="1"/>
    <xf numFmtId="176" fontId="127" fillId="0" borderId="6" xfId="2" applyNumberFormat="1" applyFont="1" applyFill="1" applyBorder="1"/>
    <xf numFmtId="0" fontId="121" fillId="2" borderId="5" xfId="2" applyFont="1" applyFill="1" applyBorder="1" applyAlignment="1">
      <alignment horizontal="left"/>
    </xf>
    <xf numFmtId="3" fontId="123" fillId="2" borderId="6" xfId="4" applyNumberFormat="1" applyFont="1" applyFill="1" applyBorder="1"/>
    <xf numFmtId="176" fontId="127" fillId="0" borderId="0" xfId="4" applyNumberFormat="1" applyFont="1" applyFill="1" applyBorder="1"/>
    <xf numFmtId="0" fontId="121" fillId="0" borderId="5" xfId="2" applyFont="1" applyFill="1" applyBorder="1"/>
    <xf numFmtId="3" fontId="123" fillId="0" borderId="0" xfId="2" applyNumberFormat="1" applyFont="1" applyFill="1" applyBorder="1" applyAlignment="1">
      <alignment horizontal="right"/>
    </xf>
    <xf numFmtId="0" fontId="121" fillId="2" borderId="5" xfId="6" applyFont="1" applyFill="1" applyBorder="1" applyAlignment="1">
      <alignment vertical="center" wrapText="1"/>
    </xf>
    <xf numFmtId="0" fontId="121" fillId="5" borderId="5" xfId="2" applyFont="1" applyFill="1" applyBorder="1"/>
    <xf numFmtId="0" fontId="119" fillId="5" borderId="8" xfId="2" applyFont="1" applyFill="1" applyBorder="1"/>
    <xf numFmtId="0" fontId="121" fillId="5" borderId="9" xfId="2" applyFont="1" applyFill="1" applyBorder="1"/>
    <xf numFmtId="0" fontId="130" fillId="0" borderId="0" xfId="2" applyFont="1" applyAlignment="1">
      <alignment horizontal="right"/>
    </xf>
    <xf numFmtId="0" fontId="130" fillId="0" borderId="0" xfId="2" applyFont="1" applyAlignment="1">
      <alignment horizontal="right" vertical="top"/>
    </xf>
    <xf numFmtId="49" fontId="130" fillId="3" borderId="0" xfId="2" applyNumberFormat="1" applyFont="1" applyFill="1" applyAlignment="1">
      <alignment horizontal="center" vertical="top"/>
    </xf>
    <xf numFmtId="0" fontId="132" fillId="0" borderId="0" xfId="2" applyFont="1"/>
    <xf numFmtId="3" fontId="123" fillId="0" borderId="0" xfId="0" applyNumberFormat="1" applyFont="1" applyFill="1" applyBorder="1"/>
    <xf numFmtId="3" fontId="118" fillId="0" borderId="0" xfId="2" applyNumberFormat="1" applyFont="1" applyBorder="1" applyAlignment="1">
      <alignment horizontal="right"/>
    </xf>
    <xf numFmtId="0" fontId="121" fillId="0" borderId="19" xfId="2" applyFont="1" applyBorder="1" applyAlignment="1">
      <alignment horizontal="left"/>
    </xf>
    <xf numFmtId="0" fontId="118" fillId="0" borderId="0" xfId="0" applyFont="1" applyAlignment="1"/>
    <xf numFmtId="0" fontId="143" fillId="0" borderId="0" xfId="0" applyFont="1" applyBorder="1" applyAlignment="1">
      <alignment horizontal="center"/>
    </xf>
    <xf numFmtId="38" fontId="123" fillId="0" borderId="1" xfId="98" applyFont="1" applyFill="1" applyBorder="1" applyAlignment="1">
      <alignment horizontal="center"/>
    </xf>
    <xf numFmtId="38" fontId="123" fillId="0" borderId="2" xfId="5" applyFont="1" applyFill="1" applyBorder="1" applyAlignment="1">
      <alignment horizontal="center"/>
    </xf>
    <xf numFmtId="0" fontId="119" fillId="10" borderId="0" xfId="0" applyFont="1" applyFill="1" applyAlignment="1">
      <alignment horizontal="left"/>
    </xf>
    <xf numFmtId="180" fontId="123" fillId="10" borderId="10" xfId="5" applyNumberFormat="1" applyFont="1" applyFill="1" applyBorder="1" applyAlignment="1">
      <alignment horizontal="center"/>
    </xf>
    <xf numFmtId="38" fontId="123" fillId="10" borderId="8" xfId="5" applyFont="1" applyFill="1" applyBorder="1" applyAlignment="1">
      <alignment horizontal="center"/>
    </xf>
    <xf numFmtId="0" fontId="145" fillId="0" borderId="0" xfId="2" applyFont="1" applyAlignment="1">
      <alignment horizontal="center"/>
    </xf>
    <xf numFmtId="176" fontId="147" fillId="0" borderId="0" xfId="4" applyNumberFormat="1" applyFont="1" applyFill="1" applyBorder="1"/>
    <xf numFmtId="0" fontId="148" fillId="0" borderId="0" xfId="2" applyFont="1"/>
    <xf numFmtId="9" fontId="132" fillId="0" borderId="0" xfId="4" applyFont="1" applyAlignment="1">
      <alignment vertical="top"/>
    </xf>
    <xf numFmtId="0" fontId="133" fillId="0" borderId="0" xfId="0" applyFont="1"/>
    <xf numFmtId="0" fontId="129" fillId="0" borderId="0" xfId="0" applyFont="1" applyAlignment="1">
      <alignment wrapText="1"/>
    </xf>
    <xf numFmtId="0" fontId="145" fillId="0" borderId="0" xfId="2" applyFont="1" applyAlignment="1">
      <alignment horizontal="right"/>
    </xf>
    <xf numFmtId="0" fontId="145" fillId="0" borderId="0" xfId="2" applyFont="1" applyAlignment="1">
      <alignment horizontal="right" vertical="top"/>
    </xf>
    <xf numFmtId="0" fontId="118" fillId="0" borderId="0" xfId="2" applyFont="1" applyBorder="1"/>
    <xf numFmtId="0" fontId="137" fillId="0" borderId="0" xfId="2" applyFont="1" applyBorder="1" applyAlignment="1">
      <alignment horizontal="left"/>
    </xf>
    <xf numFmtId="3" fontId="123" fillId="0" borderId="0" xfId="2" applyNumberFormat="1" applyFont="1" applyFill="1" applyBorder="1" applyAlignment="1">
      <alignment horizontal="center" vertical="center" wrapText="1"/>
    </xf>
    <xf numFmtId="0" fontId="118" fillId="0" borderId="17" xfId="2" applyFont="1" applyBorder="1"/>
    <xf numFmtId="0" fontId="137" fillId="0" borderId="21" xfId="2" applyFont="1" applyBorder="1" applyAlignment="1">
      <alignment horizontal="left"/>
    </xf>
    <xf numFmtId="3" fontId="123" fillId="0" borderId="30" xfId="2" applyNumberFormat="1" applyFont="1" applyFill="1" applyBorder="1" applyAlignment="1">
      <alignment horizontal="center" vertical="center" wrapText="1"/>
    </xf>
    <xf numFmtId="3" fontId="126" fillId="0" borderId="31" xfId="2" applyNumberFormat="1" applyFont="1" applyFill="1" applyBorder="1" applyAlignment="1">
      <alignment horizontal="center" vertical="center" wrapText="1"/>
    </xf>
    <xf numFmtId="3" fontId="121" fillId="0" borderId="0" xfId="2" applyNumberFormat="1" applyFont="1" applyFill="1" applyBorder="1" applyAlignment="1">
      <alignment horizontal="center" vertical="center" wrapText="1"/>
    </xf>
    <xf numFmtId="3" fontId="123" fillId="0" borderId="128" xfId="2" applyNumberFormat="1" applyFont="1" applyFill="1" applyBorder="1" applyAlignment="1">
      <alignment horizontal="center" vertical="center" wrapText="1"/>
    </xf>
    <xf numFmtId="3" fontId="121" fillId="0" borderId="33" xfId="2" applyNumberFormat="1" applyFont="1" applyFill="1" applyBorder="1" applyAlignment="1">
      <alignment horizontal="center" vertical="center" wrapText="1"/>
    </xf>
    <xf numFmtId="3" fontId="126" fillId="0" borderId="0" xfId="2" applyNumberFormat="1" applyFont="1" applyFill="1" applyBorder="1" applyAlignment="1">
      <alignment horizontal="center" vertical="center" wrapText="1"/>
    </xf>
    <xf numFmtId="0" fontId="146" fillId="0" borderId="22" xfId="2" applyFont="1" applyBorder="1"/>
    <xf numFmtId="0" fontId="129" fillId="0" borderId="27" xfId="2" applyFont="1" applyBorder="1"/>
    <xf numFmtId="176" fontId="151" fillId="0" borderId="130" xfId="4" applyNumberFormat="1" applyFont="1" applyFill="1" applyBorder="1" applyAlignment="1">
      <alignment horizontal="right"/>
    </xf>
    <xf numFmtId="176" fontId="151" fillId="0" borderId="131" xfId="4" applyNumberFormat="1" applyFont="1" applyFill="1" applyBorder="1" applyAlignment="1">
      <alignment horizontal="right"/>
    </xf>
    <xf numFmtId="176" fontId="151" fillId="0" borderId="0" xfId="4" applyNumberFormat="1" applyFont="1" applyFill="1" applyBorder="1" applyAlignment="1">
      <alignment horizontal="right"/>
    </xf>
    <xf numFmtId="38" fontId="123" fillId="0" borderId="129" xfId="98" applyFont="1" applyFill="1" applyBorder="1" applyAlignment="1"/>
    <xf numFmtId="38" fontId="123" fillId="0" borderId="132" xfId="98" applyFont="1" applyFill="1" applyBorder="1" applyAlignment="1"/>
    <xf numFmtId="176" fontId="151" fillId="0" borderId="133" xfId="4" applyNumberFormat="1" applyFont="1" applyFill="1" applyBorder="1" applyAlignment="1">
      <alignment horizontal="right"/>
    </xf>
    <xf numFmtId="176" fontId="142" fillId="0" borderId="0" xfId="4" applyNumberFormat="1" applyFont="1" applyFill="1" applyBorder="1" applyAlignment="1">
      <alignment horizontal="right"/>
    </xf>
    <xf numFmtId="176" fontId="151" fillId="0" borderId="0" xfId="4" applyNumberFormat="1" applyFont="1" applyFill="1" applyBorder="1"/>
    <xf numFmtId="0" fontId="146" fillId="10" borderId="0" xfId="2" applyFont="1" applyFill="1" applyBorder="1"/>
    <xf numFmtId="0" fontId="121" fillId="10" borderId="0" xfId="0" applyFont="1" applyFill="1" applyAlignment="1">
      <alignment wrapText="1"/>
    </xf>
    <xf numFmtId="176" fontId="151" fillId="2" borderId="36" xfId="4" applyNumberFormat="1" applyFont="1" applyFill="1" applyBorder="1" applyAlignment="1">
      <alignment horizontal="right"/>
    </xf>
    <xf numFmtId="38" fontId="123" fillId="2" borderId="134" xfId="98" applyFont="1" applyFill="1" applyBorder="1" applyAlignment="1"/>
    <xf numFmtId="176" fontId="151" fillId="2" borderId="38" xfId="4" applyNumberFormat="1" applyFont="1" applyFill="1" applyBorder="1" applyAlignment="1">
      <alignment horizontal="right"/>
    </xf>
    <xf numFmtId="176" fontId="151" fillId="0" borderId="41" xfId="4" applyNumberFormat="1" applyFont="1" applyFill="1" applyBorder="1" applyAlignment="1">
      <alignment horizontal="right"/>
    </xf>
    <xf numFmtId="38" fontId="123" fillId="0" borderId="30" xfId="98" applyFont="1" applyFill="1" applyBorder="1" applyAlignment="1">
      <alignment horizontal="right"/>
    </xf>
    <xf numFmtId="38" fontId="123" fillId="5" borderId="35" xfId="98" applyFont="1" applyFill="1" applyBorder="1" applyAlignment="1"/>
    <xf numFmtId="176" fontId="151" fillId="0" borderId="36" xfId="4" applyNumberFormat="1" applyFont="1" applyFill="1" applyBorder="1" applyAlignment="1">
      <alignment horizontal="right"/>
    </xf>
    <xf numFmtId="38" fontId="123" fillId="0" borderId="35" xfId="98" applyFont="1" applyFill="1" applyBorder="1" applyAlignment="1"/>
    <xf numFmtId="176" fontId="151" fillId="0" borderId="38" xfId="4" applyNumberFormat="1" applyFont="1" applyFill="1" applyBorder="1" applyAlignment="1">
      <alignment horizontal="right"/>
    </xf>
    <xf numFmtId="38" fontId="123" fillId="5" borderId="35" xfId="98" applyFont="1" applyFill="1" applyBorder="1" applyAlignment="1">
      <alignment horizontal="right"/>
    </xf>
    <xf numFmtId="176" fontId="151" fillId="5" borderId="36" xfId="4" applyNumberFormat="1" applyFont="1" applyFill="1" applyBorder="1" applyAlignment="1">
      <alignment horizontal="right"/>
    </xf>
    <xf numFmtId="38" fontId="123" fillId="5" borderId="134" xfId="98" applyFont="1" applyFill="1" applyBorder="1" applyAlignment="1"/>
    <xf numFmtId="176" fontId="151" fillId="5" borderId="38" xfId="4" applyNumberFormat="1" applyFont="1" applyFill="1" applyBorder="1" applyAlignment="1">
      <alignment horizontal="right"/>
    </xf>
    <xf numFmtId="176" fontId="151" fillId="5" borderId="40" xfId="4" applyNumberFormat="1" applyFont="1" applyFill="1" applyBorder="1" applyAlignment="1">
      <alignment horizontal="right"/>
    </xf>
    <xf numFmtId="176" fontId="151" fillId="5" borderId="39" xfId="4" applyNumberFormat="1" applyFont="1" applyFill="1" applyBorder="1" applyAlignment="1">
      <alignment horizontal="right"/>
    </xf>
    <xf numFmtId="176" fontId="151" fillId="5" borderId="42" xfId="4" applyNumberFormat="1" applyFont="1" applyFill="1" applyBorder="1" applyAlignment="1">
      <alignment horizontal="right"/>
    </xf>
    <xf numFmtId="38" fontId="123" fillId="0" borderId="134" xfId="98" applyFont="1" applyFill="1" applyBorder="1" applyAlignment="1">
      <alignment horizontal="right"/>
    </xf>
    <xf numFmtId="3" fontId="123" fillId="0" borderId="0" xfId="0" applyNumberFormat="1" applyFont="1" applyFill="1" applyBorder="1" applyAlignment="1">
      <alignment horizontal="right"/>
    </xf>
    <xf numFmtId="0" fontId="130" fillId="0" borderId="0" xfId="2" applyFont="1" applyAlignment="1"/>
    <xf numFmtId="0" fontId="118" fillId="0" borderId="0" xfId="2" applyFont="1" applyAlignment="1"/>
    <xf numFmtId="0" fontId="130" fillId="0" borderId="0" xfId="2" applyFont="1" applyAlignment="1">
      <alignment horizontal="center"/>
    </xf>
    <xf numFmtId="0" fontId="118" fillId="0" borderId="0" xfId="2" applyFont="1" applyFill="1" applyAlignment="1"/>
    <xf numFmtId="0" fontId="118" fillId="0" borderId="0" xfId="2" applyFont="1" applyBorder="1" applyAlignment="1"/>
    <xf numFmtId="49" fontId="120" fillId="0" borderId="0" xfId="2" applyNumberFormat="1" applyFont="1" applyBorder="1" applyAlignment="1">
      <alignment horizontal="right"/>
    </xf>
    <xf numFmtId="0" fontId="130" fillId="0" borderId="0" xfId="2" applyFont="1" applyBorder="1" applyAlignment="1">
      <alignment horizontal="center"/>
    </xf>
    <xf numFmtId="0" fontId="131" fillId="0" borderId="0" xfId="2" applyFont="1" applyAlignment="1">
      <alignment vertical="top"/>
    </xf>
    <xf numFmtId="0" fontId="118" fillId="0" borderId="0" xfId="2" applyFont="1" applyFill="1" applyAlignment="1">
      <alignment vertical="top"/>
    </xf>
    <xf numFmtId="0" fontId="146" fillId="0" borderId="0" xfId="2" applyFont="1" applyBorder="1" applyAlignment="1">
      <alignment vertical="top"/>
    </xf>
    <xf numFmtId="49" fontId="120" fillId="0" borderId="0" xfId="2" applyNumberFormat="1" applyFont="1" applyBorder="1" applyAlignment="1">
      <alignment horizontal="right" vertical="top"/>
    </xf>
    <xf numFmtId="0" fontId="118" fillId="0" borderId="0" xfId="2" applyFont="1" applyBorder="1" applyAlignment="1">
      <alignment vertical="top"/>
    </xf>
    <xf numFmtId="0" fontId="133" fillId="0" borderId="0" xfId="2" applyFont="1"/>
    <xf numFmtId="3" fontId="133" fillId="0" borderId="0" xfId="2" applyNumberFormat="1" applyFont="1"/>
    <xf numFmtId="3" fontId="148" fillId="0" borderId="0" xfId="2" applyNumberFormat="1" applyFont="1"/>
    <xf numFmtId="0" fontId="149" fillId="10" borderId="72" xfId="0" applyFont="1" applyFill="1" applyBorder="1"/>
    <xf numFmtId="0" fontId="149" fillId="10" borderId="73" xfId="0" applyFont="1" applyFill="1" applyBorder="1"/>
    <xf numFmtId="0" fontId="153" fillId="0" borderId="0" xfId="0" applyFont="1" applyFill="1" applyBorder="1"/>
    <xf numFmtId="0" fontId="134" fillId="0" borderId="0" xfId="0" applyFont="1" applyFill="1"/>
    <xf numFmtId="176" fontId="125" fillId="0" borderId="0" xfId="4" applyNumberFormat="1" applyFont="1" applyFill="1" applyBorder="1" applyAlignment="1">
      <alignment horizontal="right"/>
    </xf>
    <xf numFmtId="38" fontId="146" fillId="0" borderId="0" xfId="5" applyFont="1" applyFill="1" applyBorder="1"/>
    <xf numFmtId="176" fontId="146" fillId="0" borderId="0" xfId="4" applyNumberFormat="1" applyFont="1" applyFill="1" applyBorder="1" applyAlignment="1">
      <alignment horizontal="right"/>
    </xf>
    <xf numFmtId="38" fontId="125" fillId="0" borderId="0" xfId="5" applyFont="1" applyFill="1" applyBorder="1"/>
    <xf numFmtId="176" fontId="146" fillId="0" borderId="0" xfId="4" applyNumberFormat="1" applyFont="1" applyFill="1" applyBorder="1"/>
    <xf numFmtId="176" fontId="122" fillId="0" borderId="0" xfId="4" applyNumberFormat="1" applyFont="1" applyFill="1" applyBorder="1"/>
    <xf numFmtId="38" fontId="121" fillId="0" borderId="0" xfId="5" applyFont="1" applyFill="1" applyBorder="1" applyAlignment="1"/>
    <xf numFmtId="0" fontId="119" fillId="10" borderId="73" xfId="0" applyFont="1" applyFill="1" applyBorder="1"/>
    <xf numFmtId="0" fontId="146" fillId="0" borderId="0" xfId="0" applyFont="1" applyFill="1" applyBorder="1"/>
    <xf numFmtId="176" fontId="122" fillId="0" borderId="0" xfId="4" applyNumberFormat="1" applyFont="1" applyFill="1" applyBorder="1" applyAlignment="1">
      <alignment horizontal="right"/>
    </xf>
    <xf numFmtId="38" fontId="122" fillId="0" borderId="0" xfId="5" applyFont="1" applyFill="1" applyBorder="1"/>
    <xf numFmtId="38" fontId="121" fillId="0" borderId="0" xfId="5" applyFont="1" applyFill="1" applyBorder="1"/>
    <xf numFmtId="176" fontId="127" fillId="0" borderId="0" xfId="4" applyNumberFormat="1" applyFont="1" applyFill="1" applyBorder="1" applyAlignment="1">
      <alignment horizontal="right"/>
    </xf>
    <xf numFmtId="38" fontId="127" fillId="0" borderId="0" xfId="5" applyFont="1" applyFill="1" applyBorder="1"/>
    <xf numFmtId="176" fontId="138" fillId="0" borderId="0" xfId="4" applyNumberFormat="1" applyFont="1" applyFill="1" applyBorder="1"/>
    <xf numFmtId="0" fontId="154" fillId="0" borderId="0" xfId="0" applyFont="1"/>
    <xf numFmtId="0" fontId="118" fillId="0" borderId="0" xfId="0" applyFont="1"/>
    <xf numFmtId="0" fontId="152" fillId="0" borderId="0" xfId="0" applyFont="1"/>
    <xf numFmtId="38" fontId="118" fillId="0" borderId="0" xfId="5" applyFont="1"/>
    <xf numFmtId="0" fontId="155" fillId="0" borderId="0" xfId="0" applyFont="1"/>
    <xf numFmtId="38" fontId="148" fillId="0" borderId="0" xfId="5" applyFont="1"/>
    <xf numFmtId="0" fontId="155" fillId="0" borderId="0" xfId="0" applyFont="1" applyAlignment="1">
      <alignment horizontal="right"/>
    </xf>
    <xf numFmtId="176" fontId="127" fillId="0" borderId="0" xfId="4" applyNumberFormat="1" applyFont="1"/>
    <xf numFmtId="38" fontId="156" fillId="0" borderId="0" xfId="5" applyFont="1"/>
    <xf numFmtId="0" fontId="44" fillId="0" borderId="0" xfId="1" applyFont="1" applyAlignment="1">
      <alignment horizontal="left"/>
    </xf>
    <xf numFmtId="38" fontId="45" fillId="0" borderId="129" xfId="98" applyFont="1" applyFill="1" applyBorder="1" applyAlignment="1">
      <alignment horizontal="right"/>
    </xf>
    <xf numFmtId="38" fontId="118" fillId="0" borderId="0" xfId="2" applyNumberFormat="1" applyFont="1"/>
    <xf numFmtId="10" fontId="58" fillId="0" borderId="0" xfId="97" applyNumberFormat="1" applyFont="1" applyAlignment="1"/>
    <xf numFmtId="0" fontId="157" fillId="0" borderId="0" xfId="0" applyFont="1" applyAlignment="1">
      <alignment wrapText="1"/>
    </xf>
    <xf numFmtId="0" fontId="120" fillId="0" borderId="0" xfId="0" applyFont="1" applyBorder="1" applyAlignment="1">
      <alignment horizontal="right"/>
    </xf>
    <xf numFmtId="0" fontId="158" fillId="0" borderId="14" xfId="0" applyFont="1" applyBorder="1" applyAlignment="1"/>
    <xf numFmtId="3" fontId="150" fillId="0" borderId="14" xfId="0" applyNumberFormat="1" applyFont="1" applyBorder="1" applyAlignment="1">
      <alignment horizontal="left"/>
    </xf>
    <xf numFmtId="0" fontId="74" fillId="0" borderId="0" xfId="1" applyFont="1" applyAlignment="1">
      <alignment horizontal="center"/>
    </xf>
    <xf numFmtId="0" fontId="73" fillId="0" borderId="0" xfId="1" applyFont="1" applyAlignment="1">
      <alignment horizontal="center"/>
    </xf>
    <xf numFmtId="38" fontId="70" fillId="0" borderId="32" xfId="5" applyFont="1" applyBorder="1" applyAlignment="1"/>
    <xf numFmtId="41" fontId="67" fillId="0" borderId="89" xfId="105" applyNumberFormat="1" applyFont="1" applyFill="1" applyBorder="1" applyAlignment="1">
      <alignment horizontal="right"/>
    </xf>
    <xf numFmtId="203" fontId="69" fillId="0" borderId="89" xfId="4" applyNumberFormat="1" applyFont="1" applyFill="1" applyBorder="1" applyAlignment="1">
      <alignment horizontal="right"/>
    </xf>
    <xf numFmtId="0" fontId="46" fillId="0" borderId="109" xfId="0" quotePrefix="1" applyFont="1" applyFill="1" applyBorder="1" applyAlignment="1">
      <alignment vertical="center"/>
    </xf>
    <xf numFmtId="0" fontId="46" fillId="2" borderId="0" xfId="0" applyFont="1" applyFill="1" applyBorder="1" applyAlignment="1">
      <alignment vertical="center"/>
    </xf>
    <xf numFmtId="0" fontId="46" fillId="0" borderId="0" xfId="0" applyFont="1" applyFill="1" applyBorder="1" applyAlignment="1">
      <alignment vertical="center"/>
    </xf>
    <xf numFmtId="0" fontId="46" fillId="2" borderId="0" xfId="0" applyFont="1" applyFill="1" applyBorder="1" applyAlignment="1">
      <alignment horizontal="left" vertical="center"/>
    </xf>
    <xf numFmtId="0" fontId="46" fillId="0" borderId="0" xfId="0" applyFont="1" applyFill="1" applyBorder="1" applyAlignment="1">
      <alignment horizontal="left" vertical="center"/>
    </xf>
    <xf numFmtId="0" fontId="46" fillId="10" borderId="0" xfId="0" applyFont="1" applyFill="1" applyBorder="1" applyAlignment="1">
      <alignment horizontal="left" vertical="center"/>
    </xf>
    <xf numFmtId="0" fontId="46" fillId="10" borderId="17" xfId="0" applyFont="1" applyFill="1" applyBorder="1" applyAlignment="1">
      <alignment horizontal="left" vertical="center"/>
    </xf>
    <xf numFmtId="0" fontId="146" fillId="0" borderId="22" xfId="2" applyFont="1" applyFill="1" applyBorder="1"/>
    <xf numFmtId="0" fontId="129" fillId="0" borderId="27" xfId="2" applyFont="1" applyFill="1" applyBorder="1"/>
    <xf numFmtId="176" fontId="151" fillId="0" borderId="133" xfId="97" applyNumberFormat="1" applyFont="1" applyFill="1" applyBorder="1" applyAlignment="1">
      <alignment horizontal="right"/>
    </xf>
    <xf numFmtId="0" fontId="146" fillId="0" borderId="17" xfId="2" applyFont="1" applyFill="1" applyBorder="1"/>
    <xf numFmtId="0" fontId="129" fillId="0" borderId="21" xfId="2" applyFont="1" applyFill="1" applyBorder="1"/>
    <xf numFmtId="176" fontId="151" fillId="0" borderId="44" xfId="4" applyNumberFormat="1" applyFont="1" applyFill="1" applyBorder="1" applyAlignment="1">
      <alignment horizontal="right"/>
    </xf>
    <xf numFmtId="176" fontId="151" fillId="0" borderId="45" xfId="4" applyNumberFormat="1" applyFont="1" applyFill="1" applyBorder="1" applyAlignment="1">
      <alignment horizontal="right"/>
    </xf>
    <xf numFmtId="0" fontId="146" fillId="5" borderId="0" xfId="2" applyFont="1" applyFill="1" applyBorder="1"/>
    <xf numFmtId="0" fontId="121" fillId="5" borderId="0" xfId="0" applyFont="1" applyFill="1" applyAlignment="1">
      <alignment wrapText="1"/>
    </xf>
    <xf numFmtId="3" fontId="45" fillId="5" borderId="30" xfId="98" applyNumberFormat="1" applyFont="1" applyFill="1" applyBorder="1" applyAlignment="1"/>
    <xf numFmtId="38" fontId="123" fillId="5" borderId="128" xfId="98" applyFont="1" applyFill="1" applyBorder="1" applyAlignment="1"/>
    <xf numFmtId="38" fontId="123" fillId="2" borderId="30" xfId="98" applyFont="1" applyFill="1" applyBorder="1" applyAlignment="1"/>
    <xf numFmtId="38" fontId="65" fillId="0" borderId="56" xfId="5" applyFont="1" applyBorder="1" applyAlignment="1">
      <alignment horizontal="center" vertical="center" wrapText="1"/>
    </xf>
    <xf numFmtId="38" fontId="65" fillId="0" borderId="55" xfId="5" applyFont="1" applyBorder="1" applyAlignment="1">
      <alignment horizontal="center" vertical="center" wrapText="1"/>
    </xf>
    <xf numFmtId="38" fontId="92" fillId="0" borderId="57" xfId="5" applyFont="1" applyFill="1" applyBorder="1" applyAlignment="1">
      <alignment horizontal="center" vertical="center" wrapText="1"/>
    </xf>
    <xf numFmtId="38" fontId="65" fillId="0" borderId="58" xfId="5" applyFont="1" applyBorder="1" applyAlignment="1">
      <alignment horizontal="center" vertical="center" wrapText="1"/>
    </xf>
    <xf numFmtId="38" fontId="65" fillId="0" borderId="59" xfId="5" applyFont="1" applyBorder="1" applyAlignment="1">
      <alignment horizontal="center" vertical="center" wrapText="1"/>
    </xf>
    <xf numFmtId="176" fontId="67" fillId="0" borderId="55" xfId="4" applyNumberFormat="1" applyFont="1" applyFill="1" applyBorder="1" applyAlignment="1">
      <alignment horizontal="center" vertical="center"/>
    </xf>
    <xf numFmtId="38" fontId="65" fillId="0" borderId="60" xfId="5" applyFont="1" applyBorder="1" applyAlignment="1">
      <alignment horizontal="center" vertical="center" wrapText="1"/>
    </xf>
    <xf numFmtId="38" fontId="92" fillId="0" borderId="60" xfId="5" applyFont="1" applyFill="1" applyBorder="1" applyAlignment="1">
      <alignment horizontal="center" vertical="center" wrapText="1"/>
    </xf>
    <xf numFmtId="176" fontId="67" fillId="0" borderId="61" xfId="4" applyNumberFormat="1" applyFont="1" applyFill="1" applyBorder="1" applyAlignment="1">
      <alignment horizontal="center" vertical="center"/>
    </xf>
    <xf numFmtId="176" fontId="64" fillId="0" borderId="62" xfId="4" applyNumberFormat="1" applyFont="1" applyFill="1" applyBorder="1" applyAlignment="1">
      <alignment horizontal="center" vertical="center" wrapText="1"/>
    </xf>
    <xf numFmtId="0" fontId="44" fillId="0" borderId="0" xfId="1" applyFont="1" applyBorder="1" applyAlignment="1">
      <alignment horizontal="left"/>
    </xf>
    <xf numFmtId="0" fontId="41" fillId="0" borderId="0" xfId="1" applyFont="1" applyBorder="1"/>
    <xf numFmtId="0" fontId="47" fillId="0" borderId="0" xfId="0" applyFont="1" applyFill="1" applyBorder="1" applyAlignment="1">
      <alignment vertical="center"/>
    </xf>
    <xf numFmtId="0" fontId="47" fillId="28" borderId="0" xfId="0" applyFont="1" applyFill="1" applyBorder="1" applyAlignment="1">
      <alignment vertical="center"/>
    </xf>
    <xf numFmtId="0" fontId="41" fillId="28" borderId="81" xfId="0" applyFont="1" applyFill="1" applyBorder="1"/>
    <xf numFmtId="0" fontId="47" fillId="0" borderId="22" xfId="0" applyFont="1" applyFill="1" applyBorder="1"/>
    <xf numFmtId="0" fontId="41" fillId="0" borderId="139" xfId="0" applyFont="1" applyFill="1" applyBorder="1"/>
    <xf numFmtId="3" fontId="123" fillId="0" borderId="0" xfId="2" applyNumberFormat="1" applyFont="1" applyFill="1" applyBorder="1" applyAlignment="1">
      <alignment horizontal="center" vertical="center" wrapText="1"/>
    </xf>
    <xf numFmtId="0" fontId="159" fillId="0" borderId="0" xfId="2" applyFont="1"/>
    <xf numFmtId="0" fontId="133" fillId="0" borderId="0" xfId="2" applyFont="1" applyAlignment="1"/>
    <xf numFmtId="0" fontId="132" fillId="0" borderId="0" xfId="2" applyFont="1" applyAlignment="1">
      <alignment vertical="top"/>
    </xf>
    <xf numFmtId="0" fontId="150" fillId="10" borderId="74" xfId="0" applyFont="1" applyFill="1" applyBorder="1" applyAlignment="1">
      <alignment horizontal="left"/>
    </xf>
    <xf numFmtId="38" fontId="44" fillId="2" borderId="115" xfId="98" applyFont="1" applyFill="1" applyBorder="1" applyAlignment="1">
      <alignment vertical="center"/>
    </xf>
    <xf numFmtId="38" fontId="44" fillId="0" borderId="24" xfId="98" applyFont="1" applyFill="1" applyBorder="1" applyAlignment="1">
      <alignment vertical="center"/>
    </xf>
    <xf numFmtId="38" fontId="44" fillId="2" borderId="24" xfId="98" quotePrefix="1" applyFont="1" applyFill="1" applyBorder="1" applyAlignment="1">
      <alignment horizontal="right" vertical="center"/>
    </xf>
    <xf numFmtId="3" fontId="44" fillId="0" borderId="24" xfId="0" applyNumberFormat="1" applyFont="1" applyFill="1" applyBorder="1" applyAlignment="1">
      <alignment vertical="center"/>
    </xf>
    <xf numFmtId="38" fontId="44" fillId="2" borderId="24" xfId="98" applyFont="1" applyFill="1" applyBorder="1" applyAlignment="1">
      <alignment horizontal="right" vertical="center"/>
    </xf>
    <xf numFmtId="3" fontId="44" fillId="0" borderId="25" xfId="0" applyNumberFormat="1" applyFont="1" applyFill="1" applyBorder="1" applyAlignment="1">
      <alignment vertical="center"/>
    </xf>
    <xf numFmtId="10" fontId="45" fillId="0" borderId="24" xfId="0" applyNumberFormat="1" applyFont="1" applyFill="1" applyBorder="1"/>
    <xf numFmtId="10" fontId="45" fillId="5" borderId="24" xfId="0" applyNumberFormat="1" applyFont="1" applyFill="1" applyBorder="1"/>
    <xf numFmtId="38" fontId="123" fillId="0" borderId="0" xfId="5" applyFont="1" applyFill="1" applyBorder="1" applyAlignment="1"/>
    <xf numFmtId="0" fontId="119" fillId="0" borderId="0" xfId="2" applyFont="1" applyBorder="1" applyAlignment="1"/>
    <xf numFmtId="0" fontId="136" fillId="0" borderId="12" xfId="2" applyFont="1" applyBorder="1" applyAlignment="1"/>
    <xf numFmtId="0" fontId="119" fillId="0" borderId="0" xfId="2" applyFont="1" applyFill="1" applyBorder="1" applyAlignment="1"/>
    <xf numFmtId="0" fontId="135" fillId="0" borderId="22" xfId="0" applyFont="1" applyFill="1" applyBorder="1" applyAlignment="1"/>
    <xf numFmtId="0" fontId="135" fillId="2" borderId="0" xfId="0" applyFont="1" applyFill="1" applyBorder="1" applyAlignment="1"/>
    <xf numFmtId="0" fontId="119" fillId="0" borderId="18" xfId="2" applyFont="1" applyBorder="1" applyAlignment="1"/>
    <xf numFmtId="0" fontId="135" fillId="0" borderId="0" xfId="0" applyFont="1" applyFill="1" applyBorder="1" applyAlignment="1"/>
    <xf numFmtId="0" fontId="118" fillId="0" borderId="0" xfId="0" applyFont="1" applyBorder="1" applyAlignment="1"/>
    <xf numFmtId="0" fontId="119" fillId="0" borderId="0" xfId="0" applyFont="1" applyBorder="1" applyAlignment="1"/>
    <xf numFmtId="0" fontId="132" fillId="0" borderId="0" xfId="2" applyFont="1" applyAlignment="1"/>
    <xf numFmtId="0" fontId="137" fillId="0" borderId="12" xfId="2" applyFont="1" applyBorder="1" applyAlignment="1"/>
    <xf numFmtId="0" fontId="121" fillId="0" borderId="22" xfId="0" applyFont="1" applyFill="1" applyBorder="1" applyAlignment="1">
      <alignment horizontal="left"/>
    </xf>
    <xf numFmtId="0" fontId="121" fillId="2" borderId="0" xfId="0" applyFont="1" applyFill="1" applyBorder="1" applyAlignment="1">
      <alignment horizontal="left"/>
    </xf>
    <xf numFmtId="0" fontId="121" fillId="0" borderId="0" xfId="2" applyFont="1" applyBorder="1" applyAlignment="1"/>
    <xf numFmtId="0" fontId="51" fillId="0" borderId="0" xfId="2" applyFont="1" applyAlignment="1"/>
    <xf numFmtId="0" fontId="125" fillId="0" borderId="0" xfId="2" applyFont="1" applyAlignment="1"/>
    <xf numFmtId="0" fontId="41" fillId="0" borderId="0" xfId="2" applyFont="1" applyAlignment="1"/>
    <xf numFmtId="0" fontId="58" fillId="0" borderId="0" xfId="2" applyFont="1" applyFill="1" applyAlignment="1"/>
    <xf numFmtId="0" fontId="46" fillId="0" borderId="0" xfId="3" applyFont="1" applyFill="1" applyBorder="1" applyAlignment="1">
      <alignment horizontal="right"/>
    </xf>
    <xf numFmtId="3" fontId="118" fillId="0" borderId="0" xfId="2" applyNumberFormat="1" applyFont="1" applyFill="1" applyAlignment="1"/>
    <xf numFmtId="0" fontId="58" fillId="0" borderId="0" xfId="2" applyFont="1" applyBorder="1" applyAlignment="1"/>
    <xf numFmtId="40" fontId="123" fillId="0" borderId="138" xfId="0" applyNumberFormat="1" applyFont="1" applyFill="1" applyBorder="1" applyAlignment="1">
      <alignment horizontal="right"/>
    </xf>
    <xf numFmtId="40" fontId="123" fillId="2" borderId="138" xfId="0" applyNumberFormat="1" applyFont="1" applyFill="1" applyBorder="1" applyAlignment="1">
      <alignment horizontal="right"/>
    </xf>
    <xf numFmtId="3" fontId="58" fillId="0" borderId="0" xfId="2" applyNumberFormat="1" applyFont="1" applyFill="1" applyBorder="1" applyAlignment="1"/>
    <xf numFmtId="0" fontId="130" fillId="0" borderId="0" xfId="0" applyFont="1" applyAlignment="1"/>
    <xf numFmtId="0" fontId="134" fillId="0" borderId="0" xfId="0" applyFont="1" applyAlignment="1"/>
    <xf numFmtId="0" fontId="59" fillId="0" borderId="0" xfId="2" applyFont="1" applyFill="1" applyBorder="1" applyAlignment="1"/>
    <xf numFmtId="0" fontId="59" fillId="2" borderId="0" xfId="2" applyFont="1" applyFill="1" applyBorder="1" applyAlignment="1"/>
    <xf numFmtId="176" fontId="160" fillId="0" borderId="138" xfId="4" applyNumberFormat="1" applyFont="1" applyFill="1" applyBorder="1" applyAlignment="1"/>
    <xf numFmtId="176" fontId="160" fillId="2" borderId="138" xfId="0" applyNumberFormat="1" applyFont="1" applyFill="1" applyBorder="1" applyAlignment="1"/>
    <xf numFmtId="176" fontId="160" fillId="0" borderId="138" xfId="0" applyNumberFormat="1" applyFont="1" applyFill="1" applyBorder="1" applyAlignment="1"/>
    <xf numFmtId="3" fontId="141" fillId="0" borderId="12" xfId="0" applyNumberFormat="1" applyFont="1" applyBorder="1" applyAlignment="1">
      <alignment horizontal="left" vertical="top"/>
    </xf>
    <xf numFmtId="3" fontId="141" fillId="0" borderId="0" xfId="0" applyNumberFormat="1" applyFont="1" applyBorder="1" applyAlignment="1">
      <alignment horizontal="left" vertical="top"/>
    </xf>
    <xf numFmtId="0" fontId="130" fillId="0" borderId="0" xfId="2" applyFont="1" applyAlignment="1">
      <alignment horizontal="center" vertical="top"/>
    </xf>
    <xf numFmtId="0" fontId="143" fillId="0" borderId="0" xfId="0" applyFont="1" applyFill="1" applyBorder="1" applyAlignment="1">
      <alignment horizontal="center"/>
    </xf>
    <xf numFmtId="0" fontId="49" fillId="0" borderId="0" xfId="0" applyFont="1" applyFill="1" applyBorder="1" applyAlignment="1">
      <alignment horizontal="center" vertical="center"/>
    </xf>
    <xf numFmtId="176" fontId="41" fillId="0" borderId="0" xfId="4" applyNumberFormat="1" applyFont="1" applyFill="1" applyBorder="1" applyAlignment="1">
      <alignment horizontal="right"/>
    </xf>
    <xf numFmtId="0" fontId="3" fillId="0" borderId="0" xfId="0" applyFont="1"/>
    <xf numFmtId="0" fontId="41" fillId="0" borderId="0" xfId="96" applyNumberFormat="1" applyFont="1" applyBorder="1" applyAlignment="1">
      <alignment vertical="top" wrapText="1"/>
    </xf>
    <xf numFmtId="38" fontId="70" fillId="0" borderId="40" xfId="5" applyFont="1" applyBorder="1" applyAlignment="1"/>
    <xf numFmtId="38" fontId="70" fillId="0" borderId="91" xfId="5" applyFont="1" applyBorder="1" applyAlignment="1"/>
    <xf numFmtId="38" fontId="70" fillId="0" borderId="7" xfId="5" applyFont="1" applyBorder="1" applyAlignment="1"/>
    <xf numFmtId="38" fontId="92" fillId="0" borderId="46" xfId="5" applyFont="1" applyFill="1" applyBorder="1" applyAlignment="1">
      <alignment horizontal="center" vertical="center" wrapText="1"/>
    </xf>
    <xf numFmtId="176" fontId="118" fillId="0" borderId="0" xfId="97" applyNumberFormat="1" applyFont="1" applyAlignment="1"/>
    <xf numFmtId="0" fontId="57" fillId="0" borderId="0" xfId="2" applyFont="1" applyFill="1"/>
    <xf numFmtId="192" fontId="58" fillId="0" borderId="0" xfId="97" applyNumberFormat="1" applyFont="1" applyFill="1" applyAlignment="1"/>
    <xf numFmtId="176" fontId="58" fillId="0" borderId="0" xfId="97" applyNumberFormat="1" applyFont="1" applyAlignment="1"/>
    <xf numFmtId="0" fontId="71" fillId="0" borderId="22" xfId="0" applyFont="1" applyFill="1" applyBorder="1" applyAlignment="1">
      <alignment horizontal="center" vertical="center"/>
    </xf>
    <xf numFmtId="0" fontId="49" fillId="0" borderId="0" xfId="0" applyFont="1" applyFill="1" applyBorder="1" applyAlignment="1">
      <alignment horizontal="center" vertical="center"/>
    </xf>
    <xf numFmtId="0" fontId="48" fillId="0" borderId="0" xfId="2" applyFont="1" applyFill="1" applyAlignment="1">
      <alignment vertical="top" wrapText="1"/>
    </xf>
    <xf numFmtId="0" fontId="89" fillId="0" borderId="0" xfId="2" applyFont="1" applyFill="1" applyAlignment="1">
      <alignment vertical="center" wrapText="1"/>
    </xf>
    <xf numFmtId="40" fontId="123" fillId="0" borderId="0" xfId="0" applyNumberFormat="1" applyFont="1" applyFill="1" applyBorder="1" applyAlignment="1">
      <alignment horizontal="right"/>
    </xf>
    <xf numFmtId="0" fontId="121" fillId="0" borderId="0" xfId="0" applyFont="1" applyFill="1" applyBorder="1" applyAlignment="1">
      <alignment horizontal="left"/>
    </xf>
    <xf numFmtId="40" fontId="123" fillId="0" borderId="0" xfId="98" applyNumberFormat="1" applyFont="1" applyFill="1" applyBorder="1" applyAlignment="1">
      <alignment horizontal="right"/>
    </xf>
    <xf numFmtId="49" fontId="166" fillId="0" borderId="0" xfId="2" applyNumberFormat="1" applyFont="1" applyFill="1" applyAlignment="1">
      <alignment horizontal="center" vertical="top"/>
    </xf>
    <xf numFmtId="0" fontId="83" fillId="0" borderId="0" xfId="0" applyFont="1" applyFill="1" applyBorder="1" applyAlignment="1">
      <alignment horizontal="left" vertical="top"/>
    </xf>
    <xf numFmtId="176" fontId="117" fillId="0" borderId="87" xfId="4" applyNumberFormat="1" applyFont="1" applyFill="1" applyBorder="1"/>
    <xf numFmtId="176" fontId="67" fillId="0" borderId="87" xfId="4" applyNumberFormat="1" applyFont="1" applyFill="1" applyBorder="1"/>
    <xf numFmtId="176" fontId="67" fillId="0" borderId="83" xfId="4" applyNumberFormat="1" applyFont="1" applyFill="1" applyBorder="1"/>
    <xf numFmtId="176" fontId="67" fillId="10" borderId="125" xfId="4" applyNumberFormat="1" applyFont="1" applyFill="1" applyBorder="1"/>
    <xf numFmtId="176" fontId="117" fillId="10" borderId="125" xfId="4" applyNumberFormat="1" applyFont="1" applyFill="1" applyBorder="1"/>
    <xf numFmtId="176" fontId="117" fillId="0" borderId="83" xfId="4" applyNumberFormat="1" applyFont="1" applyFill="1" applyBorder="1"/>
    <xf numFmtId="176" fontId="117" fillId="0" borderId="80" xfId="105" applyNumberFormat="1" applyFont="1" applyFill="1" applyBorder="1" applyAlignment="1">
      <alignment horizontal="right"/>
    </xf>
    <xf numFmtId="0" fontId="46" fillId="0" borderId="0" xfId="2" applyFont="1" applyFill="1" applyAlignment="1">
      <alignment vertical="center"/>
    </xf>
    <xf numFmtId="0" fontId="46" fillId="0" borderId="0" xfId="2" applyFont="1" applyFill="1" applyAlignment="1">
      <alignment vertical="top" wrapText="1"/>
    </xf>
    <xf numFmtId="0" fontId="50" fillId="0" borderId="0" xfId="2" applyFont="1" applyFill="1" applyAlignment="1">
      <alignment vertical="center"/>
    </xf>
    <xf numFmtId="3" fontId="45" fillId="2" borderId="6" xfId="2" applyNumberFormat="1" applyFont="1" applyFill="1" applyBorder="1"/>
    <xf numFmtId="176" fontId="57" fillId="0" borderId="6" xfId="2" applyNumberFormat="1" applyFont="1" applyFill="1" applyBorder="1"/>
    <xf numFmtId="3" fontId="45" fillId="5" borderId="6" xfId="2" applyNumberFormat="1" applyFont="1" applyFill="1" applyBorder="1"/>
    <xf numFmtId="3" fontId="45" fillId="3" borderId="6" xfId="2" applyNumberFormat="1" applyFont="1" applyFill="1" applyBorder="1"/>
    <xf numFmtId="3" fontId="45" fillId="0" borderId="6" xfId="2" applyNumberFormat="1" applyFont="1" applyFill="1" applyBorder="1"/>
    <xf numFmtId="3" fontId="45" fillId="5" borderId="37" xfId="2" applyNumberFormat="1" applyFont="1" applyFill="1" applyBorder="1"/>
    <xf numFmtId="178" fontId="45" fillId="0" borderId="6" xfId="2" applyNumberFormat="1" applyFont="1" applyFill="1" applyBorder="1"/>
    <xf numFmtId="176" fontId="45" fillId="5" borderId="6" xfId="97" applyNumberFormat="1" applyFont="1" applyFill="1" applyBorder="1" applyAlignment="1">
      <alignment horizontal="right"/>
    </xf>
    <xf numFmtId="40" fontId="45" fillId="0" borderId="6" xfId="5" applyNumberFormat="1" applyFont="1" applyFill="1" applyBorder="1"/>
    <xf numFmtId="4" fontId="45" fillId="5" borderId="6" xfId="2" applyNumberFormat="1" applyFont="1" applyFill="1" applyBorder="1"/>
    <xf numFmtId="176" fontId="45" fillId="0" borderId="6" xfId="4" applyNumberFormat="1" applyFont="1" applyFill="1" applyBorder="1"/>
    <xf numFmtId="176" fontId="45" fillId="5" borderId="6" xfId="4" applyNumberFormat="1" applyFont="1" applyFill="1" applyBorder="1"/>
    <xf numFmtId="176" fontId="45" fillId="0" borderId="6" xfId="97" applyNumberFormat="1" applyFont="1" applyFill="1" applyBorder="1" applyAlignment="1"/>
    <xf numFmtId="3" fontId="45" fillId="5" borderId="11" xfId="2" applyNumberFormat="1" applyFont="1" applyFill="1" applyBorder="1"/>
    <xf numFmtId="49" fontId="68" fillId="3" borderId="0" xfId="2" applyNumberFormat="1" applyFont="1" applyFill="1" applyAlignment="1">
      <alignment horizontal="center"/>
    </xf>
    <xf numFmtId="49" fontId="68" fillId="3" borderId="0" xfId="2" applyNumberFormat="1" applyFont="1" applyFill="1" applyAlignment="1">
      <alignment horizontal="center" vertical="top"/>
    </xf>
    <xf numFmtId="176" fontId="67" fillId="3" borderId="55" xfId="4" applyNumberFormat="1" applyFont="1" applyFill="1" applyBorder="1" applyAlignment="1">
      <alignment horizontal="center" vertical="center"/>
    </xf>
    <xf numFmtId="176" fontId="70" fillId="3" borderId="103" xfId="4" applyNumberFormat="1" applyFont="1" applyFill="1" applyBorder="1"/>
    <xf numFmtId="176" fontId="167" fillId="0" borderId="0" xfId="2" applyNumberFormat="1" applyFont="1" applyFill="1" applyBorder="1" applyAlignment="1">
      <alignment horizontal="right"/>
    </xf>
    <xf numFmtId="3" fontId="163" fillId="0" borderId="0" xfId="2" applyNumberFormat="1" applyFont="1" applyFill="1" applyBorder="1" applyAlignment="1">
      <alignment horizontal="right"/>
    </xf>
    <xf numFmtId="176" fontId="164" fillId="0" borderId="0" xfId="2" applyNumberFormat="1" applyFont="1" applyFill="1" applyBorder="1" applyAlignment="1">
      <alignment horizontal="right"/>
    </xf>
    <xf numFmtId="3" fontId="163" fillId="0" borderId="0" xfId="4" applyNumberFormat="1" applyFont="1" applyFill="1" applyBorder="1" applyAlignment="1">
      <alignment horizontal="right"/>
    </xf>
    <xf numFmtId="38" fontId="160" fillId="0" borderId="200" xfId="5" applyFont="1" applyFill="1" applyBorder="1" applyAlignment="1">
      <alignment horizontal="right"/>
    </xf>
    <xf numFmtId="38" fontId="163" fillId="0" borderId="0" xfId="5" applyFont="1" applyFill="1" applyBorder="1" applyAlignment="1">
      <alignment horizontal="right"/>
    </xf>
    <xf numFmtId="176" fontId="163" fillId="0" borderId="0" xfId="5" applyNumberFormat="1" applyFont="1" applyFill="1" applyBorder="1" applyAlignment="1">
      <alignment horizontal="right"/>
    </xf>
    <xf numFmtId="0" fontId="165" fillId="0" borderId="0" xfId="2" applyFont="1" applyFill="1" applyBorder="1" applyAlignment="1">
      <alignment horizontal="right"/>
    </xf>
    <xf numFmtId="0" fontId="165" fillId="0" borderId="199" xfId="2" applyFont="1" applyFill="1" applyBorder="1" applyAlignment="1">
      <alignment horizontal="center"/>
    </xf>
    <xf numFmtId="0" fontId="165" fillId="0" borderId="0" xfId="2" applyFont="1" applyFill="1" applyBorder="1" applyAlignment="1">
      <alignment horizontal="center"/>
    </xf>
    <xf numFmtId="38" fontId="163" fillId="0" borderId="0" xfId="5" applyFont="1" applyFill="1" applyBorder="1" applyAlignment="1"/>
    <xf numFmtId="0" fontId="165" fillId="0" borderId="0" xfId="2" applyFont="1" applyFill="1" applyBorder="1"/>
    <xf numFmtId="4" fontId="160" fillId="0" borderId="201" xfId="2" applyNumberFormat="1" applyFont="1" applyFill="1" applyBorder="1" applyAlignment="1">
      <alignment horizontal="right"/>
    </xf>
    <xf numFmtId="3" fontId="123" fillId="2" borderId="204" xfId="2" applyNumberFormat="1" applyFont="1" applyFill="1" applyBorder="1" applyAlignment="1">
      <alignment horizontal="right"/>
    </xf>
    <xf numFmtId="3" fontId="160" fillId="2" borderId="34" xfId="2" applyNumberFormat="1" applyFont="1" applyFill="1" applyBorder="1" applyAlignment="1">
      <alignment horizontal="right"/>
    </xf>
    <xf numFmtId="176" fontId="167" fillId="0" borderId="34" xfId="2" applyNumberFormat="1" applyFont="1" applyFill="1" applyBorder="1" applyAlignment="1">
      <alignment horizontal="right"/>
    </xf>
    <xf numFmtId="3" fontId="163" fillId="0" borderId="34" xfId="2" applyNumberFormat="1" applyFont="1" applyFill="1" applyBorder="1" applyAlignment="1">
      <alignment horizontal="right"/>
    </xf>
    <xf numFmtId="176" fontId="164" fillId="0" borderId="34" xfId="2" applyNumberFormat="1" applyFont="1" applyFill="1" applyBorder="1" applyAlignment="1">
      <alignment horizontal="right"/>
    </xf>
    <xf numFmtId="3" fontId="123" fillId="2" borderId="34" xfId="2" applyNumberFormat="1" applyFont="1" applyFill="1" applyBorder="1"/>
    <xf numFmtId="176" fontId="167" fillId="0" borderId="34" xfId="4" applyNumberFormat="1" applyFont="1" applyFill="1" applyBorder="1" applyAlignment="1">
      <alignment horizontal="right"/>
    </xf>
    <xf numFmtId="0" fontId="47" fillId="0" borderId="0" xfId="0" applyFont="1" applyFill="1" applyBorder="1" applyAlignment="1">
      <alignment horizontal="center" vertical="center"/>
    </xf>
    <xf numFmtId="0" fontId="133" fillId="0" borderId="0" xfId="2" applyFont="1" applyAlignment="1">
      <alignment vertical="center" wrapText="1"/>
    </xf>
    <xf numFmtId="40" fontId="123" fillId="0" borderId="126" xfId="0" applyNumberFormat="1" applyFont="1" applyFill="1" applyBorder="1" applyAlignment="1">
      <alignment horizontal="right"/>
    </xf>
    <xf numFmtId="40" fontId="123" fillId="2" borderId="126" xfId="0" applyNumberFormat="1" applyFont="1" applyFill="1" applyBorder="1" applyAlignment="1">
      <alignment horizontal="right"/>
    </xf>
    <xf numFmtId="0" fontId="42" fillId="0" borderId="0" xfId="2" applyFont="1" applyFill="1" applyBorder="1" applyAlignment="1"/>
    <xf numFmtId="0" fontId="42" fillId="2" borderId="0" xfId="2" applyFont="1" applyFill="1" applyBorder="1" applyAlignment="1"/>
    <xf numFmtId="38" fontId="123" fillId="0" borderId="4" xfId="5" applyFont="1" applyFill="1" applyBorder="1" applyAlignment="1">
      <alignment horizontal="center"/>
    </xf>
    <xf numFmtId="38" fontId="123" fillId="10" borderId="9" xfId="5" applyFont="1" applyFill="1" applyBorder="1" applyAlignment="1">
      <alignment horizontal="center"/>
    </xf>
    <xf numFmtId="0" fontId="168" fillId="0" borderId="0" xfId="2" applyFont="1" applyFill="1" applyAlignment="1">
      <alignment horizontal="left" vertical="top" wrapText="1"/>
    </xf>
    <xf numFmtId="0" fontId="47" fillId="0" borderId="89" xfId="0" applyFont="1" applyFill="1" applyBorder="1" applyAlignment="1">
      <alignment horizontal="center"/>
    </xf>
    <xf numFmtId="38" fontId="44" fillId="2" borderId="23" xfId="98" quotePrefix="1" applyFont="1" applyFill="1" applyBorder="1" applyAlignment="1">
      <alignment horizontal="right" vertical="center"/>
    </xf>
    <xf numFmtId="10" fontId="45" fillId="0" borderId="0" xfId="0" applyNumberFormat="1" applyFont="1" applyFill="1" applyBorder="1"/>
    <xf numFmtId="10" fontId="45" fillId="5" borderId="0" xfId="0" applyNumberFormat="1" applyFont="1" applyFill="1" applyBorder="1"/>
    <xf numFmtId="10" fontId="45" fillId="5" borderId="108" xfId="0" applyNumberFormat="1" applyFont="1" applyFill="1" applyBorder="1"/>
    <xf numFmtId="10" fontId="123" fillId="0" borderId="0" xfId="97" applyNumberFormat="1" applyFont="1" applyFill="1" applyBorder="1" applyAlignment="1"/>
    <xf numFmtId="177" fontId="57" fillId="0" borderId="0" xfId="2" applyNumberFormat="1" applyFont="1" applyFill="1"/>
    <xf numFmtId="38" fontId="119" fillId="0" borderId="0" xfId="5" applyFont="1" applyFill="1" applyBorder="1" applyAlignment="1">
      <alignment horizontal="center"/>
    </xf>
    <xf numFmtId="4" fontId="169" fillId="0" borderId="0" xfId="2" applyNumberFormat="1" applyFont="1" applyFill="1" applyBorder="1" applyAlignment="1">
      <alignment horizontal="left"/>
    </xf>
    <xf numFmtId="0" fontId="48" fillId="0" borderId="0" xfId="2" applyFont="1" applyFill="1" applyAlignment="1">
      <alignment vertical="center"/>
    </xf>
    <xf numFmtId="0" fontId="49" fillId="0" borderId="0" xfId="2" applyFont="1" applyFill="1" applyAlignment="1">
      <alignment vertical="center"/>
    </xf>
    <xf numFmtId="0" fontId="48" fillId="0" borderId="0" xfId="2" applyFont="1" applyFill="1" applyAlignment="1">
      <alignment wrapText="1"/>
    </xf>
    <xf numFmtId="0" fontId="49" fillId="0" borderId="0" xfId="2" applyFont="1" applyAlignment="1"/>
    <xf numFmtId="0" fontId="48" fillId="0" borderId="0" xfId="0" applyFont="1" applyAlignment="1">
      <alignment wrapText="1"/>
    </xf>
    <xf numFmtId="0" fontId="50" fillId="0" borderId="0" xfId="2" applyFont="1"/>
    <xf numFmtId="0" fontId="60" fillId="0" borderId="0" xfId="2" applyFont="1" applyBorder="1" applyAlignment="1"/>
    <xf numFmtId="0" fontId="75" fillId="0" borderId="0" xfId="2" applyFont="1" applyBorder="1" applyAlignment="1"/>
    <xf numFmtId="0" fontId="60" fillId="0" borderId="205" xfId="2" applyFont="1" applyBorder="1" applyAlignment="1"/>
    <xf numFmtId="0" fontId="75" fillId="0" borderId="205" xfId="2" applyFont="1" applyBorder="1" applyAlignment="1"/>
    <xf numFmtId="0" fontId="3" fillId="0" borderId="205" xfId="2" applyBorder="1"/>
    <xf numFmtId="0" fontId="3" fillId="0" borderId="0" xfId="2" applyBorder="1"/>
    <xf numFmtId="0" fontId="64" fillId="0" borderId="205" xfId="2" applyFont="1" applyBorder="1" applyAlignment="1">
      <alignment horizontal="right"/>
    </xf>
    <xf numFmtId="3" fontId="137" fillId="0" borderId="12" xfId="0" applyNumberFormat="1" applyFont="1" applyBorder="1" applyAlignment="1">
      <alignment horizontal="left"/>
    </xf>
    <xf numFmtId="0" fontId="119" fillId="0" borderId="18" xfId="0" applyFont="1" applyBorder="1" applyAlignment="1"/>
    <xf numFmtId="0" fontId="121" fillId="0" borderId="19" xfId="0" applyFont="1" applyBorder="1" applyAlignment="1">
      <alignment horizontal="left"/>
    </xf>
    <xf numFmtId="0" fontId="120" fillId="0" borderId="205" xfId="0" applyFont="1" applyBorder="1" applyAlignment="1">
      <alignment horizontal="right"/>
    </xf>
    <xf numFmtId="0" fontId="42" fillId="0" borderId="5" xfId="2" applyFont="1" applyBorder="1"/>
    <xf numFmtId="0" fontId="59" fillId="0" borderId="0" xfId="2" applyFont="1" applyBorder="1"/>
    <xf numFmtId="1" fontId="123" fillId="0" borderId="0" xfId="0" applyNumberFormat="1" applyFont="1" applyFill="1" applyBorder="1" applyAlignment="1">
      <alignment horizontal="center"/>
    </xf>
    <xf numFmtId="3" fontId="123" fillId="0" borderId="207" xfId="2" applyNumberFormat="1" applyFont="1" applyBorder="1" applyAlignment="1">
      <alignment horizontal="center" vertical="center" wrapText="1"/>
    </xf>
    <xf numFmtId="3" fontId="123" fillId="0" borderId="64" xfId="2" applyNumberFormat="1" applyFont="1" applyBorder="1" applyAlignment="1">
      <alignment horizontal="center" vertical="center" wrapText="1"/>
    </xf>
    <xf numFmtId="3" fontId="123" fillId="2" borderId="15" xfId="2" applyNumberFormat="1" applyFont="1" applyFill="1" applyBorder="1"/>
    <xf numFmtId="176" fontId="127" fillId="0" borderId="15" xfId="97" applyNumberFormat="1" applyFont="1" applyFill="1" applyBorder="1" applyAlignment="1">
      <alignment horizontal="right"/>
    </xf>
    <xf numFmtId="176" fontId="127" fillId="0" borderId="15" xfId="2" applyNumberFormat="1" applyFont="1" applyFill="1" applyBorder="1"/>
    <xf numFmtId="3" fontId="123" fillId="2" borderId="15" xfId="4" applyNumberFormat="1" applyFont="1" applyFill="1" applyBorder="1"/>
    <xf numFmtId="3" fontId="123" fillId="3" borderId="15" xfId="2" applyNumberFormat="1" applyFont="1" applyFill="1" applyBorder="1"/>
    <xf numFmtId="3" fontId="123" fillId="0" borderId="15" xfId="2" applyNumberFormat="1" applyFont="1" applyFill="1" applyBorder="1"/>
    <xf numFmtId="3" fontId="123" fillId="5" borderId="15" xfId="2" applyNumberFormat="1" applyFont="1" applyFill="1" applyBorder="1"/>
    <xf numFmtId="178" fontId="123" fillId="0" borderId="15" xfId="2" applyNumberFormat="1" applyFont="1" applyFill="1" applyBorder="1"/>
    <xf numFmtId="176" fontId="123" fillId="5" borderId="15" xfId="2" applyNumberFormat="1" applyFont="1" applyFill="1" applyBorder="1"/>
    <xf numFmtId="40" fontId="123" fillId="0" borderId="15" xfId="2" applyNumberFormat="1" applyFont="1" applyFill="1" applyBorder="1"/>
    <xf numFmtId="40" fontId="123" fillId="10" borderId="15" xfId="5" applyNumberFormat="1" applyFont="1" applyFill="1" applyBorder="1"/>
    <xf numFmtId="176" fontId="123" fillId="0" borderId="15" xfId="4" applyNumberFormat="1" applyFont="1" applyFill="1" applyBorder="1"/>
    <xf numFmtId="176" fontId="123" fillId="5" borderId="15" xfId="4" applyNumberFormat="1" applyFont="1" applyFill="1" applyBorder="1"/>
    <xf numFmtId="3" fontId="123" fillId="0" borderId="208" xfId="2" applyNumberFormat="1" applyFont="1" applyBorder="1" applyAlignment="1">
      <alignment horizontal="center" vertical="center" wrapText="1"/>
    </xf>
    <xf numFmtId="3" fontId="123" fillId="2" borderId="36" xfId="2" applyNumberFormat="1" applyFont="1" applyFill="1" applyBorder="1"/>
    <xf numFmtId="176" fontId="127" fillId="0" borderId="36" xfId="97" applyNumberFormat="1" applyFont="1" applyFill="1" applyBorder="1" applyAlignment="1">
      <alignment horizontal="right"/>
    </xf>
    <xf numFmtId="176" fontId="127" fillId="0" borderId="36" xfId="2" applyNumberFormat="1" applyFont="1" applyFill="1" applyBorder="1"/>
    <xf numFmtId="3" fontId="123" fillId="2" borderId="36" xfId="4" applyNumberFormat="1" applyFont="1" applyFill="1" applyBorder="1"/>
    <xf numFmtId="3" fontId="45" fillId="2" borderId="36" xfId="2" applyNumberFormat="1" applyFont="1" applyFill="1" applyBorder="1"/>
    <xf numFmtId="176" fontId="57" fillId="0" borderId="36" xfId="2" applyNumberFormat="1" applyFont="1" applyFill="1" applyBorder="1"/>
    <xf numFmtId="3" fontId="45" fillId="3" borderId="36" xfId="2" applyNumberFormat="1" applyFont="1" applyFill="1" applyBorder="1"/>
    <xf numFmtId="3" fontId="45" fillId="0" borderId="36" xfId="2" applyNumberFormat="1" applyFont="1" applyFill="1" applyBorder="1"/>
    <xf numFmtId="3" fontId="45" fillId="5" borderId="36" xfId="2" applyNumberFormat="1" applyFont="1" applyFill="1" applyBorder="1"/>
    <xf numFmtId="178" fontId="45" fillId="0" borderId="36" xfId="2" applyNumberFormat="1" applyFont="1" applyFill="1" applyBorder="1"/>
    <xf numFmtId="176" fontId="45" fillId="5" borderId="36" xfId="97" applyNumberFormat="1" applyFont="1" applyFill="1" applyBorder="1" applyAlignment="1">
      <alignment horizontal="right"/>
    </xf>
    <xf numFmtId="40" fontId="45" fillId="0" borderId="36" xfId="5" applyNumberFormat="1" applyFont="1" applyFill="1" applyBorder="1"/>
    <xf numFmtId="4" fontId="45" fillId="5" borderId="36" xfId="2" applyNumberFormat="1" applyFont="1" applyFill="1" applyBorder="1"/>
    <xf numFmtId="176" fontId="45" fillId="0" borderId="36" xfId="4" applyNumberFormat="1" applyFont="1" applyFill="1" applyBorder="1"/>
    <xf numFmtId="176" fontId="45" fillId="5" borderId="36" xfId="4" applyNumberFormat="1" applyFont="1" applyFill="1" applyBorder="1"/>
    <xf numFmtId="176" fontId="45" fillId="0" borderId="36" xfId="97" applyNumberFormat="1" applyFont="1" applyFill="1" applyBorder="1" applyAlignment="1"/>
    <xf numFmtId="3" fontId="45" fillId="5" borderId="209" xfId="2" applyNumberFormat="1" applyFont="1" applyFill="1" applyBorder="1"/>
    <xf numFmtId="3" fontId="123" fillId="5" borderId="203" xfId="2" applyNumberFormat="1" applyFont="1" applyFill="1" applyBorder="1"/>
    <xf numFmtId="3" fontId="45" fillId="0" borderId="210" xfId="2" applyNumberFormat="1" applyFont="1" applyBorder="1" applyAlignment="1">
      <alignment horizontal="center" wrapText="1"/>
    </xf>
    <xf numFmtId="3" fontId="45" fillId="0" borderId="211" xfId="2" applyNumberFormat="1" applyFont="1" applyBorder="1" applyAlignment="1">
      <alignment horizontal="center" wrapText="1"/>
    </xf>
    <xf numFmtId="176" fontId="160" fillId="0" borderId="1" xfId="4" applyNumberFormat="1" applyFont="1" applyFill="1" applyBorder="1" applyAlignment="1"/>
    <xf numFmtId="176" fontId="160" fillId="2" borderId="210" xfId="0" applyNumberFormat="1" applyFont="1" applyFill="1" applyBorder="1" applyAlignment="1"/>
    <xf numFmtId="176" fontId="160" fillId="0" borderId="210" xfId="0" applyNumberFormat="1" applyFont="1" applyFill="1" applyBorder="1" applyAlignment="1"/>
    <xf numFmtId="176" fontId="160" fillId="2" borderId="10" xfId="0" applyNumberFormat="1" applyFont="1" applyFill="1" applyBorder="1" applyAlignment="1"/>
    <xf numFmtId="176" fontId="160" fillId="0" borderId="126" xfId="4" applyNumberFormat="1" applyFont="1" applyFill="1" applyBorder="1" applyAlignment="1"/>
    <xf numFmtId="176" fontId="160" fillId="2" borderId="126" xfId="0" applyNumberFormat="1" applyFont="1" applyFill="1" applyBorder="1" applyAlignment="1"/>
    <xf numFmtId="176" fontId="160" fillId="0" borderId="126" xfId="0" applyNumberFormat="1" applyFont="1" applyFill="1" applyBorder="1" applyAlignment="1"/>
    <xf numFmtId="40" fontId="123" fillId="0" borderId="210" xfId="0" applyNumberFormat="1" applyFont="1" applyFill="1" applyBorder="1" applyAlignment="1">
      <alignment horizontal="right"/>
    </xf>
    <xf numFmtId="40" fontId="123" fillId="2" borderId="210" xfId="0" applyNumberFormat="1" applyFont="1" applyFill="1" applyBorder="1" applyAlignment="1">
      <alignment horizontal="right"/>
    </xf>
    <xf numFmtId="40" fontId="123" fillId="2" borderId="210" xfId="98" applyNumberFormat="1" applyFont="1" applyFill="1" applyBorder="1" applyAlignment="1">
      <alignment horizontal="right"/>
    </xf>
    <xf numFmtId="40" fontId="123" fillId="2" borderId="126" xfId="98" applyNumberFormat="1" applyFont="1" applyFill="1" applyBorder="1" applyAlignment="1">
      <alignment horizontal="right"/>
    </xf>
    <xf numFmtId="0" fontId="131" fillId="0" borderId="0" xfId="2" applyFont="1"/>
    <xf numFmtId="0" fontId="58" fillId="0" borderId="0" xfId="94" applyFont="1"/>
    <xf numFmtId="10" fontId="58" fillId="0" borderId="0" xfId="99" applyNumberFormat="1" applyFont="1" applyAlignment="1"/>
    <xf numFmtId="192" fontId="58" fillId="0" borderId="0" xfId="99" applyNumberFormat="1" applyFont="1" applyAlignment="1"/>
    <xf numFmtId="0" fontId="79" fillId="0" borderId="0" xfId="94" applyFont="1"/>
    <xf numFmtId="192" fontId="79" fillId="0" borderId="0" xfId="99" applyNumberFormat="1" applyFont="1" applyAlignment="1"/>
    <xf numFmtId="0" fontId="93" fillId="10" borderId="72" xfId="94" applyFont="1" applyFill="1" applyBorder="1"/>
    <xf numFmtId="0" fontId="73" fillId="10" borderId="74" xfId="94" applyFont="1" applyFill="1" applyBorder="1" applyAlignment="1">
      <alignment horizontal="right"/>
    </xf>
    <xf numFmtId="192" fontId="84" fillId="0" borderId="0" xfId="99" applyNumberFormat="1" applyFont="1" applyAlignment="1"/>
    <xf numFmtId="0" fontId="51" fillId="0" borderId="124" xfId="94" applyFont="1" applyBorder="1"/>
    <xf numFmtId="0" fontId="45" fillId="0" borderId="123" xfId="94" applyFont="1" applyBorder="1"/>
    <xf numFmtId="0" fontId="51" fillId="0" borderId="18" xfId="94" applyFont="1" applyBorder="1"/>
    <xf numFmtId="0" fontId="45" fillId="0" borderId="88" xfId="94" applyFont="1" applyBorder="1"/>
    <xf numFmtId="0" fontId="51" fillId="0" borderId="184" xfId="94" applyFont="1" applyBorder="1"/>
    <xf numFmtId="0" fontId="45" fillId="0" borderId="185" xfId="94" applyFont="1" applyBorder="1"/>
    <xf numFmtId="0" fontId="73" fillId="10" borderId="73" xfId="94" applyFont="1" applyFill="1" applyBorder="1"/>
    <xf numFmtId="0" fontId="76" fillId="0" borderId="0" xfId="0" applyFont="1" applyFill="1" applyAlignment="1">
      <alignment vertical="center"/>
    </xf>
    <xf numFmtId="0" fontId="46" fillId="0" borderId="109" xfId="0" applyFont="1" applyFill="1" applyBorder="1" applyAlignment="1">
      <alignment vertical="center"/>
    </xf>
    <xf numFmtId="0" fontId="50" fillId="0" borderId="109" xfId="0" applyFont="1" applyFill="1" applyBorder="1" applyAlignment="1">
      <alignment vertical="center"/>
    </xf>
    <xf numFmtId="0" fontId="50" fillId="2" borderId="0" xfId="0" quotePrefix="1" applyFont="1" applyFill="1" applyBorder="1" applyAlignment="1">
      <alignment horizontal="left" vertical="center"/>
    </xf>
    <xf numFmtId="0" fontId="50" fillId="2" borderId="0" xfId="0" applyFont="1" applyFill="1" applyBorder="1" applyAlignment="1">
      <alignment vertical="center"/>
    </xf>
    <xf numFmtId="0" fontId="50" fillId="0" borderId="0" xfId="0" quotePrefix="1" applyFont="1" applyFill="1" applyBorder="1" applyAlignment="1">
      <alignment horizontal="left" vertical="center"/>
    </xf>
    <xf numFmtId="0" fontId="50" fillId="10" borderId="0" xfId="0" quotePrefix="1" applyFont="1" applyFill="1" applyBorder="1" applyAlignment="1">
      <alignment horizontal="left" vertical="center"/>
    </xf>
    <xf numFmtId="0" fontId="50" fillId="10" borderId="0" xfId="0" applyFont="1" applyFill="1" applyBorder="1" applyAlignment="1">
      <alignment vertical="center"/>
    </xf>
    <xf numFmtId="0" fontId="50" fillId="10" borderId="17" xfId="0" applyFont="1" applyFill="1" applyBorder="1" applyAlignment="1">
      <alignment vertical="center"/>
    </xf>
    <xf numFmtId="0" fontId="46" fillId="5" borderId="0" xfId="0" applyFont="1" applyFill="1" applyBorder="1" applyAlignment="1">
      <alignment horizontal="left" vertical="center"/>
    </xf>
    <xf numFmtId="0" fontId="76" fillId="5" borderId="0" xfId="0" applyFont="1" applyFill="1" applyBorder="1" applyAlignment="1">
      <alignment vertical="center"/>
    </xf>
    <xf numFmtId="3" fontId="50" fillId="0" borderId="120" xfId="0" applyNumberFormat="1" applyFont="1" applyFill="1" applyBorder="1" applyAlignment="1">
      <alignment vertical="center"/>
    </xf>
    <xf numFmtId="3" fontId="45" fillId="0" borderId="109" xfId="0" applyNumberFormat="1" applyFont="1" applyFill="1" applyBorder="1" applyAlignment="1">
      <alignment vertical="center"/>
    </xf>
    <xf numFmtId="10" fontId="45" fillId="0" borderId="109" xfId="4" applyNumberFormat="1" applyFont="1" applyFill="1" applyBorder="1" applyAlignment="1">
      <alignment horizontal="right" vertical="center"/>
    </xf>
    <xf numFmtId="0" fontId="50" fillId="2" borderId="0" xfId="0" applyFont="1" applyFill="1" applyBorder="1" applyAlignment="1">
      <alignment horizontal="left" vertical="center"/>
    </xf>
    <xf numFmtId="3" fontId="50" fillId="2" borderId="82" xfId="0" applyNumberFormat="1" applyFont="1" applyFill="1" applyBorder="1" applyAlignment="1">
      <alignment horizontal="right" vertical="center"/>
    </xf>
    <xf numFmtId="38" fontId="45" fillId="2" borderId="0" xfId="5" applyFont="1" applyFill="1" applyBorder="1"/>
    <xf numFmtId="10" fontId="45" fillId="2" borderId="0" xfId="4" applyNumberFormat="1" applyFont="1" applyFill="1" applyBorder="1" applyAlignment="1">
      <alignment horizontal="right" vertical="center"/>
    </xf>
    <xf numFmtId="3" fontId="50" fillId="0" borderId="82" xfId="0" applyNumberFormat="1" applyFont="1" applyFill="1" applyBorder="1" applyAlignment="1">
      <alignment horizontal="right" vertical="center"/>
    </xf>
    <xf numFmtId="38" fontId="45" fillId="0" borderId="0" xfId="5" applyFont="1" applyFill="1" applyBorder="1"/>
    <xf numFmtId="0" fontId="41" fillId="0" borderId="82" xfId="0" applyFont="1" applyFill="1" applyBorder="1"/>
    <xf numFmtId="38" fontId="45" fillId="0" borderId="0" xfId="98" applyFont="1" applyFill="1" applyAlignment="1"/>
    <xf numFmtId="10" fontId="45" fillId="0" borderId="0" xfId="97" applyNumberFormat="1" applyFont="1" applyFill="1" applyAlignment="1"/>
    <xf numFmtId="0" fontId="50" fillId="0" borderId="0" xfId="0" applyFont="1" applyFill="1" applyAlignment="1">
      <alignment vertical="center"/>
    </xf>
    <xf numFmtId="0" fontId="50" fillId="10" borderId="84" xfId="0" applyFont="1" applyFill="1" applyBorder="1" applyAlignment="1">
      <alignment vertical="center"/>
    </xf>
    <xf numFmtId="3" fontId="50" fillId="2" borderId="85" xfId="0" applyNumberFormat="1" applyFont="1" applyFill="1" applyBorder="1" applyAlignment="1">
      <alignment horizontal="right" vertical="center"/>
    </xf>
    <xf numFmtId="38" fontId="45" fillId="2" borderId="17" xfId="5" applyFont="1" applyFill="1" applyBorder="1"/>
    <xf numFmtId="10" fontId="45" fillId="2" borderId="17" xfId="4" applyNumberFormat="1" applyFont="1" applyFill="1" applyBorder="1" applyAlignment="1">
      <alignment horizontal="right" vertical="center"/>
    </xf>
    <xf numFmtId="0" fontId="76" fillId="0" borderId="0" xfId="0" applyFont="1" applyFill="1" applyBorder="1" applyAlignment="1">
      <alignment horizontal="left" vertical="center"/>
    </xf>
    <xf numFmtId="0" fontId="77" fillId="0" borderId="0" xfId="0" applyFont="1" applyFill="1" applyBorder="1" applyAlignment="1">
      <alignment vertical="center"/>
    </xf>
    <xf numFmtId="3" fontId="50" fillId="0" borderId="0" xfId="0" applyNumberFormat="1" applyFont="1" applyFill="1" applyBorder="1" applyAlignment="1">
      <alignment horizontal="right" vertical="center"/>
    </xf>
    <xf numFmtId="3" fontId="45" fillId="3" borderId="138" xfId="2" applyNumberFormat="1" applyFont="1" applyFill="1" applyBorder="1" applyAlignment="1">
      <alignment horizontal="center" wrapText="1"/>
    </xf>
    <xf numFmtId="0" fontId="136" fillId="0" borderId="12" xfId="0" applyFont="1" applyFill="1" applyBorder="1" applyAlignment="1"/>
    <xf numFmtId="38" fontId="172" fillId="0" borderId="141" xfId="5" applyFont="1" applyBorder="1" applyAlignment="1"/>
    <xf numFmtId="38" fontId="172" fillId="0" borderId="142" xfId="5" applyFont="1" applyBorder="1" applyAlignment="1"/>
    <xf numFmtId="38" fontId="173" fillId="0" borderId="142" xfId="5" applyFont="1" applyBorder="1" applyAlignment="1"/>
    <xf numFmtId="38" fontId="173" fillId="0" borderId="143" xfId="5" applyFont="1" applyBorder="1" applyAlignment="1"/>
    <xf numFmtId="38" fontId="160" fillId="0" borderId="193" xfId="5" applyFont="1" applyFill="1" applyBorder="1" applyAlignment="1"/>
    <xf numFmtId="38" fontId="174" fillId="0" borderId="144" xfId="5" applyFont="1" applyBorder="1"/>
    <xf numFmtId="176" fontId="117" fillId="0" borderId="141" xfId="105" applyNumberFormat="1" applyFont="1" applyFill="1" applyBorder="1" applyAlignment="1"/>
    <xf numFmtId="38" fontId="174" fillId="0" borderId="143" xfId="5" applyFont="1" applyFill="1" applyBorder="1"/>
    <xf numFmtId="176" fontId="117" fillId="0" borderId="141" xfId="4" applyNumberFormat="1" applyFont="1" applyFill="1" applyBorder="1" applyAlignment="1">
      <alignment horizontal="right"/>
    </xf>
    <xf numFmtId="38" fontId="175" fillId="0" borderId="143" xfId="5" applyFont="1" applyFill="1" applyBorder="1"/>
    <xf numFmtId="176" fontId="117" fillId="0" borderId="141" xfId="4" applyNumberFormat="1" applyFont="1" applyFill="1" applyBorder="1"/>
    <xf numFmtId="38" fontId="160" fillId="0" borderId="143" xfId="5" applyFont="1" applyFill="1" applyBorder="1" applyAlignment="1"/>
    <xf numFmtId="176" fontId="117" fillId="0" borderId="145" xfId="4" applyNumberFormat="1" applyFont="1" applyFill="1" applyBorder="1"/>
    <xf numFmtId="38" fontId="172" fillId="0" borderId="89" xfId="5" applyFont="1" applyBorder="1" applyAlignment="1"/>
    <xf numFmtId="38" fontId="172" fillId="0" borderId="90" xfId="5" applyFont="1" applyBorder="1" applyAlignment="1"/>
    <xf numFmtId="38" fontId="173" fillId="0" borderId="91" xfId="5" applyFont="1" applyFill="1" applyBorder="1" applyAlignment="1"/>
    <xf numFmtId="38" fontId="160" fillId="0" borderId="190" xfId="5" applyFont="1" applyFill="1" applyBorder="1" applyAlignment="1"/>
    <xf numFmtId="38" fontId="174" fillId="0" borderId="92" xfId="5" applyFont="1" applyBorder="1"/>
    <xf numFmtId="176" fontId="117" fillId="0" borderId="89" xfId="105" applyNumberFormat="1" applyFont="1" applyFill="1" applyBorder="1" applyAlignment="1">
      <alignment horizontal="right"/>
    </xf>
    <xf numFmtId="38" fontId="174" fillId="0" borderId="91" xfId="5" applyFont="1" applyBorder="1"/>
    <xf numFmtId="176" fontId="117" fillId="0" borderId="89" xfId="4" applyNumberFormat="1" applyFont="1" applyFill="1" applyBorder="1" applyAlignment="1">
      <alignment horizontal="right"/>
    </xf>
    <xf numFmtId="38" fontId="175" fillId="0" borderId="91" xfId="5" applyFont="1" applyBorder="1"/>
    <xf numFmtId="38" fontId="175" fillId="0" borderId="91" xfId="5" applyFont="1" applyBorder="1" applyAlignment="1">
      <alignment horizontal="right"/>
    </xf>
    <xf numFmtId="176" fontId="117" fillId="0" borderId="9" xfId="4" applyNumberFormat="1" applyFont="1" applyFill="1" applyBorder="1" applyAlignment="1">
      <alignment horizontal="right"/>
    </xf>
    <xf numFmtId="176" fontId="117" fillId="0" borderId="93" xfId="4" applyNumberFormat="1" applyFont="1" applyFill="1" applyBorder="1" applyAlignment="1">
      <alignment horizontal="right"/>
    </xf>
    <xf numFmtId="38" fontId="160" fillId="0" borderId="91" xfId="5" applyFont="1" applyBorder="1"/>
    <xf numFmtId="176" fontId="117" fillId="0" borderId="19" xfId="4" applyNumberFormat="1" applyFont="1" applyFill="1" applyBorder="1"/>
    <xf numFmtId="38" fontId="172" fillId="0" borderId="157" xfId="5" applyFont="1" applyBorder="1" applyAlignment="1"/>
    <xf numFmtId="38" fontId="172" fillId="0" borderId="194" xfId="5" applyFont="1" applyBorder="1" applyAlignment="1"/>
    <xf numFmtId="38" fontId="173" fillId="0" borderId="195" xfId="5" applyFont="1" applyFill="1" applyBorder="1" applyAlignment="1"/>
    <xf numFmtId="38" fontId="160" fillId="0" borderId="196" xfId="5" applyFont="1" applyFill="1" applyBorder="1" applyAlignment="1"/>
    <xf numFmtId="38" fontId="174" fillId="0" borderId="186" xfId="5" applyFont="1" applyBorder="1"/>
    <xf numFmtId="176" fontId="117" fillId="0" borderId="157" xfId="105" applyNumberFormat="1" applyFont="1" applyFill="1" applyBorder="1" applyAlignment="1">
      <alignment horizontal="right"/>
    </xf>
    <xf numFmtId="38" fontId="174" fillId="0" borderId="195" xfId="5" applyFont="1" applyBorder="1"/>
    <xf numFmtId="176" fontId="117" fillId="0" borderId="157" xfId="4" applyNumberFormat="1" applyFont="1" applyFill="1" applyBorder="1" applyAlignment="1">
      <alignment horizontal="right"/>
    </xf>
    <xf numFmtId="38" fontId="175" fillId="0" borderId="195" xfId="5" applyFont="1" applyBorder="1"/>
    <xf numFmtId="38" fontId="175" fillId="0" borderId="195" xfId="5" applyFont="1" applyBorder="1" applyAlignment="1">
      <alignment horizontal="right"/>
    </xf>
    <xf numFmtId="176" fontId="117" fillId="0" borderId="197" xfId="4" applyNumberFormat="1" applyFont="1" applyFill="1" applyBorder="1" applyAlignment="1">
      <alignment horizontal="right"/>
    </xf>
    <xf numFmtId="38" fontId="160" fillId="0" borderId="195" xfId="5" applyFont="1" applyBorder="1"/>
    <xf numFmtId="176" fontId="117" fillId="0" borderId="178" xfId="4" applyNumberFormat="1" applyFont="1" applyFill="1" applyBorder="1"/>
    <xf numFmtId="3" fontId="123" fillId="0" borderId="3" xfId="2" applyNumberFormat="1" applyFont="1" applyFill="1" applyBorder="1" applyAlignment="1">
      <alignment horizontal="center" vertical="center" wrapText="1"/>
    </xf>
    <xf numFmtId="38" fontId="58" fillId="0" borderId="0" xfId="98" applyFont="1" applyFill="1" applyAlignment="1"/>
    <xf numFmtId="3" fontId="160" fillId="2" borderId="6" xfId="2" applyNumberFormat="1" applyFont="1" applyFill="1" applyBorder="1"/>
    <xf numFmtId="3" fontId="160" fillId="5" borderId="128" xfId="98" applyNumberFormat="1" applyFont="1" applyFill="1" applyBorder="1" applyAlignment="1">
      <alignment horizontal="right"/>
    </xf>
    <xf numFmtId="38" fontId="160" fillId="0" borderId="134" xfId="98" applyFont="1" applyFill="1" applyBorder="1" applyAlignment="1"/>
    <xf numFmtId="38" fontId="160" fillId="5" borderId="134" xfId="98" applyFont="1" applyFill="1" applyBorder="1" applyAlignment="1"/>
    <xf numFmtId="38" fontId="160" fillId="0" borderId="135" xfId="98" applyFont="1" applyFill="1" applyBorder="1" applyAlignment="1">
      <alignment horizontal="right"/>
    </xf>
    <xf numFmtId="176" fontId="117" fillId="0" borderId="86" xfId="4" applyNumberFormat="1" applyFont="1" applyFill="1" applyBorder="1"/>
    <xf numFmtId="38" fontId="175" fillId="0" borderId="40" xfId="5" applyFont="1" applyFill="1" applyBorder="1" applyAlignment="1">
      <alignment horizontal="right"/>
    </xf>
    <xf numFmtId="176" fontId="175" fillId="0" borderId="70" xfId="97" applyNumberFormat="1" applyFont="1" applyFill="1" applyBorder="1" applyAlignment="1">
      <alignment horizontal="right"/>
    </xf>
    <xf numFmtId="176" fontId="117" fillId="0" borderId="93" xfId="4" applyNumberFormat="1" applyFont="1" applyFill="1" applyBorder="1"/>
    <xf numFmtId="38" fontId="175" fillId="0" borderId="91" xfId="5" applyFont="1" applyFill="1" applyBorder="1" applyAlignment="1">
      <alignment horizontal="right"/>
    </xf>
    <xf numFmtId="176" fontId="117" fillId="0" borderId="5" xfId="4" applyNumberFormat="1" applyFont="1" applyFill="1" applyBorder="1"/>
    <xf numFmtId="38" fontId="175" fillId="0" borderId="7" xfId="5" applyFont="1" applyFill="1" applyBorder="1"/>
    <xf numFmtId="176" fontId="117" fillId="10" borderId="78" xfId="4" applyNumberFormat="1" applyFont="1" applyFill="1" applyBorder="1"/>
    <xf numFmtId="38" fontId="176" fillId="10" borderId="76" xfId="5" applyFont="1" applyFill="1" applyBorder="1"/>
    <xf numFmtId="176" fontId="117" fillId="0" borderId="140" xfId="4" applyNumberFormat="1" applyFont="1" applyFill="1" applyBorder="1"/>
    <xf numFmtId="176" fontId="117" fillId="0" borderId="112" xfId="4" applyNumberFormat="1" applyFont="1" applyFill="1" applyBorder="1"/>
    <xf numFmtId="176" fontId="117" fillId="0" borderId="147" xfId="4" applyNumberFormat="1" applyFont="1" applyFill="1" applyBorder="1"/>
    <xf numFmtId="0" fontId="76" fillId="5" borderId="17" xfId="0" applyFont="1" applyFill="1" applyBorder="1"/>
    <xf numFmtId="0" fontId="177" fillId="2" borderId="0" xfId="2" applyFont="1" applyFill="1" applyBorder="1" applyAlignment="1"/>
    <xf numFmtId="0" fontId="146" fillId="0" borderId="0" xfId="0" applyFont="1" applyAlignment="1">
      <alignment horizontal="left" wrapText="1"/>
    </xf>
    <xf numFmtId="176" fontId="67" fillId="0" borderId="212" xfId="4" applyNumberFormat="1" applyFont="1" applyFill="1" applyBorder="1" applyAlignment="1">
      <alignment horizontal="center"/>
    </xf>
    <xf numFmtId="176" fontId="179" fillId="5" borderId="78" xfId="4" applyNumberFormat="1" applyFont="1" applyFill="1" applyBorder="1" applyAlignment="1">
      <alignment horizontal="center"/>
    </xf>
    <xf numFmtId="176" fontId="175" fillId="5" borderId="80" xfId="4" applyNumberFormat="1" applyFont="1" applyFill="1" applyBorder="1" applyAlignment="1">
      <alignment horizontal="center"/>
    </xf>
    <xf numFmtId="176" fontId="179" fillId="0" borderId="213" xfId="4" applyNumberFormat="1" applyFont="1" applyFill="1" applyBorder="1" applyAlignment="1">
      <alignment horizontal="center"/>
    </xf>
    <xf numFmtId="176" fontId="175" fillId="0" borderId="125" xfId="4" applyNumberFormat="1" applyFont="1" applyFill="1" applyBorder="1" applyAlignment="1">
      <alignment horizontal="center"/>
    </xf>
    <xf numFmtId="0" fontId="93" fillId="0" borderId="72" xfId="0" applyFont="1" applyFill="1" applyBorder="1" applyAlignment="1">
      <alignment horizontal="left"/>
    </xf>
    <xf numFmtId="0" fontId="150" fillId="0" borderId="74" xfId="0" applyFont="1" applyBorder="1" applyAlignment="1"/>
    <xf numFmtId="0" fontId="48" fillId="0" borderId="0" xfId="2" applyFont="1" applyAlignment="1">
      <alignment horizontal="left" vertical="top" wrapText="1"/>
    </xf>
    <xf numFmtId="0" fontId="49" fillId="0" borderId="0" xfId="2" applyFont="1" applyAlignment="1">
      <alignment horizontal="left" vertical="top" wrapText="1"/>
    </xf>
    <xf numFmtId="2" fontId="123" fillId="0" borderId="148" xfId="0" applyNumberFormat="1" applyFont="1" applyFill="1" applyBorder="1" applyAlignment="1">
      <alignment horizontal="center" wrapText="1"/>
    </xf>
    <xf numFmtId="2" fontId="123" fillId="0" borderId="206" xfId="0" applyNumberFormat="1" applyFont="1" applyFill="1" applyBorder="1" applyAlignment="1">
      <alignment horizontal="center" wrapText="1"/>
    </xf>
    <xf numFmtId="3" fontId="45" fillId="3" borderId="154" xfId="2" applyNumberFormat="1" applyFont="1" applyFill="1" applyBorder="1" applyAlignment="1">
      <alignment horizontal="center" wrapText="1"/>
    </xf>
    <xf numFmtId="3" fontId="45" fillId="3" borderId="25" xfId="2" applyNumberFormat="1" applyFont="1" applyFill="1" applyBorder="1" applyAlignment="1">
      <alignment horizontal="center" wrapText="1"/>
    </xf>
    <xf numFmtId="3" fontId="45" fillId="0" borderId="1" xfId="2" applyNumberFormat="1" applyFont="1" applyBorder="1" applyAlignment="1">
      <alignment horizontal="center" wrapText="1"/>
    </xf>
    <xf numFmtId="3" fontId="45" fillId="0" borderId="8" xfId="2" applyNumberFormat="1" applyFont="1" applyBorder="1" applyAlignment="1">
      <alignment horizontal="center" wrapText="1"/>
    </xf>
    <xf numFmtId="3" fontId="45" fillId="0" borderId="211" xfId="2" applyNumberFormat="1" applyFont="1" applyBorder="1" applyAlignment="1">
      <alignment horizontal="center" wrapText="1"/>
    </xf>
    <xf numFmtId="3" fontId="45" fillId="0" borderId="23" xfId="2" applyNumberFormat="1" applyFont="1" applyBorder="1" applyAlignment="1">
      <alignment horizontal="center" wrapText="1"/>
    </xf>
    <xf numFmtId="0" fontId="48" fillId="0" borderId="0" xfId="2" applyFont="1" applyFill="1" applyAlignment="1">
      <alignment horizontal="left" vertical="top" wrapText="1"/>
    </xf>
    <xf numFmtId="3" fontId="123" fillId="0" borderId="0" xfId="2" applyNumberFormat="1" applyFont="1" applyFill="1" applyBorder="1" applyAlignment="1">
      <alignment horizontal="center" vertical="center" wrapText="1"/>
    </xf>
    <xf numFmtId="0" fontId="149" fillId="0" borderId="26" xfId="2" applyFont="1" applyBorder="1" applyAlignment="1">
      <alignment horizontal="center" vertical="center" wrapText="1"/>
    </xf>
    <xf numFmtId="0" fontId="149" fillId="0" borderId="34" xfId="2" applyFont="1" applyBorder="1" applyAlignment="1">
      <alignment horizontal="center" vertical="center"/>
    </xf>
    <xf numFmtId="0" fontId="119" fillId="0" borderId="26" xfId="2" applyFont="1" applyBorder="1" applyAlignment="1">
      <alignment horizontal="center" vertical="center" wrapText="1"/>
    </xf>
    <xf numFmtId="0" fontId="119" fillId="0" borderId="34" xfId="2" applyFont="1" applyBorder="1" applyAlignment="1">
      <alignment horizontal="center" vertical="center"/>
    </xf>
    <xf numFmtId="0" fontId="119" fillId="0" borderId="20" xfId="2" applyFont="1" applyBorder="1" applyAlignment="1">
      <alignment horizontal="center" vertical="center"/>
    </xf>
    <xf numFmtId="3" fontId="123" fillId="0" borderId="26" xfId="2" applyNumberFormat="1" applyFont="1" applyBorder="1" applyAlignment="1">
      <alignment horizontal="center" vertical="center" wrapText="1"/>
    </xf>
    <xf numFmtId="3" fontId="123" fillId="0" borderId="22" xfId="2" applyNumberFormat="1" applyFont="1" applyBorder="1" applyAlignment="1">
      <alignment horizontal="center" vertical="center" wrapText="1"/>
    </xf>
    <xf numFmtId="49" fontId="130" fillId="0" borderId="29" xfId="2" applyNumberFormat="1" applyFont="1" applyBorder="1" applyAlignment="1">
      <alignment horizontal="center"/>
    </xf>
    <xf numFmtId="49" fontId="130" fillId="0" borderId="0" xfId="2" applyNumberFormat="1" applyFont="1" applyAlignment="1">
      <alignment horizontal="center" vertical="top"/>
    </xf>
    <xf numFmtId="3" fontId="123" fillId="0" borderId="28" xfId="2" applyNumberFormat="1" applyFont="1" applyFill="1" applyBorder="1" applyAlignment="1">
      <alignment horizontal="center" vertical="center" wrapText="1"/>
    </xf>
    <xf numFmtId="3" fontId="123" fillId="0" borderId="29" xfId="2" applyNumberFormat="1" applyFont="1" applyFill="1" applyBorder="1" applyAlignment="1">
      <alignment horizontal="center" vertical="center" wrapText="1"/>
    </xf>
    <xf numFmtId="3" fontId="123" fillId="0" borderId="127" xfId="2" applyNumberFormat="1" applyFont="1" applyFill="1" applyBorder="1" applyAlignment="1">
      <alignment horizontal="center" vertical="center" wrapText="1"/>
    </xf>
    <xf numFmtId="49" fontId="130" fillId="0" borderId="22" xfId="2" applyNumberFormat="1" applyFont="1" applyBorder="1" applyAlignment="1">
      <alignment horizontal="center"/>
    </xf>
    <xf numFmtId="0" fontId="49" fillId="0" borderId="0" xfId="2" applyFont="1" applyFill="1" applyAlignment="1">
      <alignment horizontal="left" vertical="top" wrapText="1"/>
    </xf>
    <xf numFmtId="176" fontId="44" fillId="0" borderId="50" xfId="5" applyNumberFormat="1" applyFont="1" applyFill="1" applyBorder="1" applyAlignment="1" applyProtection="1">
      <alignment horizontal="center" vertical="center" wrapText="1"/>
      <protection locked="0"/>
    </xf>
    <xf numFmtId="176" fontId="44" fillId="0" borderId="48" xfId="5" applyNumberFormat="1" applyFont="1" applyFill="1" applyBorder="1" applyAlignment="1" applyProtection="1">
      <alignment horizontal="center" vertical="center" wrapText="1"/>
      <protection locked="0"/>
    </xf>
    <xf numFmtId="176" fontId="44" fillId="0" borderId="49" xfId="5" applyNumberFormat="1" applyFont="1" applyFill="1" applyBorder="1" applyAlignment="1" applyProtection="1">
      <alignment horizontal="center" vertical="center" wrapText="1"/>
      <protection locked="0"/>
    </xf>
    <xf numFmtId="176" fontId="44" fillId="3" borderId="50" xfId="5" applyNumberFormat="1" applyFont="1" applyFill="1" applyBorder="1" applyAlignment="1" applyProtection="1">
      <alignment horizontal="center" vertical="center" wrapText="1"/>
      <protection locked="0"/>
    </xf>
    <xf numFmtId="176" fontId="44" fillId="3" borderId="48" xfId="5" applyNumberFormat="1" applyFont="1" applyFill="1" applyBorder="1" applyAlignment="1" applyProtection="1">
      <alignment horizontal="center" vertical="center" wrapText="1"/>
      <protection locked="0"/>
    </xf>
    <xf numFmtId="176" fontId="44" fillId="3" borderId="51" xfId="5" applyNumberFormat="1" applyFont="1" applyFill="1" applyBorder="1" applyAlignment="1" applyProtection="1">
      <alignment horizontal="center" vertical="center" wrapText="1"/>
      <protection locked="0"/>
    </xf>
    <xf numFmtId="0" fontId="93" fillId="0" borderId="63" xfId="94" applyFont="1" applyBorder="1" applyAlignment="1">
      <alignment horizontal="center" vertical="center" wrapText="1"/>
    </xf>
    <xf numFmtId="0" fontId="93" fillId="0" borderId="65" xfId="94" applyFont="1" applyBorder="1" applyAlignment="1">
      <alignment horizontal="center" vertical="center" wrapText="1"/>
    </xf>
    <xf numFmtId="0" fontId="93" fillId="0" borderId="202" xfId="94" applyFont="1" applyBorder="1" applyAlignment="1">
      <alignment horizontal="center" vertical="center" wrapText="1"/>
    </xf>
    <xf numFmtId="0" fontId="93" fillId="0" borderId="63" xfId="0" applyFont="1" applyBorder="1" applyAlignment="1">
      <alignment horizontal="center" vertical="center" wrapText="1"/>
    </xf>
    <xf numFmtId="0" fontId="93" fillId="0" borderId="65" xfId="0" applyFont="1" applyBorder="1" applyAlignment="1">
      <alignment horizontal="center" vertical="center"/>
    </xf>
    <xf numFmtId="0" fontId="93" fillId="0" borderId="202" xfId="0" applyFont="1" applyBorder="1" applyAlignment="1">
      <alignment horizontal="center" vertical="center"/>
    </xf>
    <xf numFmtId="0" fontId="93" fillId="0" borderId="63" xfId="0" applyFont="1" applyFill="1" applyBorder="1" applyAlignment="1">
      <alignment horizontal="center" vertical="center" wrapText="1"/>
    </xf>
    <xf numFmtId="0" fontId="93" fillId="0" borderId="65" xfId="0" applyFont="1" applyFill="1" applyBorder="1" applyAlignment="1">
      <alignment horizontal="center" vertical="center" wrapText="1"/>
    </xf>
    <xf numFmtId="0" fontId="93" fillId="0" borderId="202" xfId="0" applyFont="1" applyFill="1" applyBorder="1" applyAlignment="1">
      <alignment horizontal="center" vertical="center" wrapText="1"/>
    </xf>
    <xf numFmtId="176" fontId="125" fillId="0" borderId="0" xfId="4" applyNumberFormat="1" applyFont="1" applyFill="1" applyBorder="1" applyAlignment="1">
      <alignment horizontal="left" vertical="center" wrapText="1"/>
    </xf>
    <xf numFmtId="0" fontId="149" fillId="0" borderId="72" xfId="0" applyFont="1" applyBorder="1" applyAlignment="1">
      <alignment horizontal="left"/>
    </xf>
    <xf numFmtId="0" fontId="149" fillId="0" borderId="73" xfId="0" applyFont="1" applyBorder="1" applyAlignment="1">
      <alignment horizontal="left"/>
    </xf>
    <xf numFmtId="0" fontId="50" fillId="0" borderId="0" xfId="2" applyFont="1" applyFill="1" applyAlignment="1">
      <alignment horizontal="left" vertical="center" wrapText="1"/>
    </xf>
    <xf numFmtId="176" fontId="44" fillId="0" borderId="97" xfId="5" applyNumberFormat="1" applyFont="1" applyFill="1" applyBorder="1" applyAlignment="1">
      <alignment horizontal="center" vertical="center" wrapText="1"/>
    </xf>
    <xf numFmtId="176" fontId="44" fillId="0" borderId="29" xfId="5" applyNumberFormat="1" applyFont="1" applyFill="1" applyBorder="1" applyAlignment="1">
      <alignment horizontal="center" vertical="center" wrapText="1"/>
    </xf>
    <xf numFmtId="176" fontId="44" fillId="0" borderId="99" xfId="5" applyNumberFormat="1" applyFont="1" applyFill="1" applyBorder="1" applyAlignment="1">
      <alignment horizontal="center" vertical="center" wrapText="1"/>
    </xf>
    <xf numFmtId="38" fontId="178" fillId="0" borderId="77" xfId="5" applyFont="1" applyFill="1" applyBorder="1" applyAlignment="1">
      <alignment horizontal="center"/>
    </xf>
    <xf numFmtId="38" fontId="178" fillId="0" borderId="73" xfId="5" applyFont="1" applyFill="1" applyBorder="1" applyAlignment="1">
      <alignment horizontal="center"/>
    </xf>
    <xf numFmtId="176" fontId="64" fillId="0" borderId="52" xfId="4" applyNumberFormat="1" applyFont="1" applyFill="1" applyBorder="1" applyAlignment="1">
      <alignment horizontal="center" wrapText="1"/>
    </xf>
    <xf numFmtId="176" fontId="64" fillId="0" borderId="62" xfId="4" applyNumberFormat="1" applyFont="1" applyFill="1" applyBorder="1" applyAlignment="1">
      <alignment horizontal="center" wrapText="1"/>
    </xf>
    <xf numFmtId="38" fontId="65" fillId="0" borderId="59" xfId="5" applyFont="1" applyBorder="1" applyAlignment="1">
      <alignment horizontal="center" wrapText="1"/>
    </xf>
    <xf numFmtId="38" fontId="65" fillId="0" borderId="55" xfId="5" applyFont="1" applyBorder="1" applyAlignment="1">
      <alignment horizontal="center" wrapText="1"/>
    </xf>
    <xf numFmtId="38" fontId="178" fillId="5" borderId="77" xfId="5" applyFont="1" applyFill="1" applyBorder="1" applyAlignment="1">
      <alignment horizontal="center"/>
    </xf>
    <xf numFmtId="38" fontId="178" fillId="5" borderId="78" xfId="5" applyFont="1" applyFill="1" applyBorder="1" applyAlignment="1">
      <alignment horizontal="center"/>
    </xf>
    <xf numFmtId="0" fontId="46" fillId="0" borderId="0" xfId="2" applyFont="1" applyFill="1" applyAlignment="1">
      <alignment horizontal="left" vertical="center" wrapText="1"/>
    </xf>
    <xf numFmtId="38" fontId="178" fillId="0" borderId="78" xfId="5" applyFont="1" applyFill="1" applyBorder="1" applyAlignment="1">
      <alignment horizontal="center"/>
    </xf>
    <xf numFmtId="0" fontId="118" fillId="0" borderId="0" xfId="0" applyFont="1" applyFill="1" applyAlignment="1">
      <alignment horizontal="left" vertical="top" wrapText="1"/>
    </xf>
    <xf numFmtId="0" fontId="82" fillId="0" borderId="46" xfId="0" applyFont="1" applyBorder="1" applyAlignment="1">
      <alignment horizontal="left"/>
    </xf>
    <xf numFmtId="0" fontId="82" fillId="0" borderId="0" xfId="0" applyFont="1" applyBorder="1" applyAlignment="1">
      <alignment horizontal="left"/>
    </xf>
    <xf numFmtId="0" fontId="47" fillId="0" borderId="110" xfId="0" applyFont="1" applyFill="1" applyBorder="1" applyAlignment="1">
      <alignment horizontal="center" vertical="center"/>
    </xf>
    <xf numFmtId="0" fontId="48" fillId="0" borderId="119" xfId="0" applyFont="1" applyFill="1" applyBorder="1" applyAlignment="1">
      <alignment horizontal="center" vertical="center"/>
    </xf>
    <xf numFmtId="0" fontId="48" fillId="0" borderId="110" xfId="0" applyFont="1" applyFill="1" applyBorder="1" applyAlignment="1">
      <alignment horizontal="center" vertical="center"/>
    </xf>
    <xf numFmtId="0" fontId="76" fillId="0" borderId="0" xfId="0" applyFont="1" applyFill="1" applyBorder="1" applyAlignment="1">
      <alignment horizontal="left" vertical="top" wrapText="1"/>
    </xf>
    <xf numFmtId="0" fontId="77" fillId="0" borderId="0" xfId="0" applyFont="1" applyFill="1" applyAlignment="1">
      <alignment horizontal="left" vertical="top" wrapText="1"/>
    </xf>
    <xf numFmtId="0" fontId="71"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71" fillId="0" borderId="118" xfId="0" applyFont="1" applyFill="1" applyBorder="1" applyAlignment="1">
      <alignment horizontal="center" vertical="center"/>
    </xf>
    <xf numFmtId="0" fontId="47" fillId="0" borderId="0" xfId="0" applyFont="1" applyFill="1" applyBorder="1" applyAlignment="1">
      <alignment horizontal="center" vertical="center"/>
    </xf>
    <xf numFmtId="0" fontId="49" fillId="0" borderId="82" xfId="0" applyFont="1" applyFill="1" applyBorder="1" applyAlignment="1">
      <alignment horizontal="center" vertical="center"/>
    </xf>
    <xf numFmtId="0" fontId="49" fillId="0" borderId="0" xfId="0" applyFont="1" applyFill="1" applyBorder="1" applyAlignment="1">
      <alignment horizontal="center" vertical="center"/>
    </xf>
  </cellXfs>
  <cellStyles count="111">
    <cellStyle name="??" xfId="9" xr:uid="{00000000-0005-0000-0000-000000000000}"/>
    <cellStyle name="?? [0.00]_Af_12398" xfId="10" xr:uid="{00000000-0005-0000-0000-000001000000}"/>
    <cellStyle name="?? 2" xfId="106" xr:uid="{00000000-0005-0000-0000-000002000000}"/>
    <cellStyle name="?? 3" xfId="107"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Comma [0]_02PL" xfId="35" xr:uid="{00000000-0005-0000-0000-00001C000000}"/>
    <cellStyle name="Comma_02PL" xfId="36" xr:uid="{00000000-0005-0000-0000-00001D000000}"/>
    <cellStyle name="Currency [0]_02PL" xfId="37" xr:uid="{00000000-0005-0000-0000-00001E000000}"/>
    <cellStyle name="Currency_02PL" xfId="38" xr:uid="{00000000-0005-0000-0000-00001F000000}"/>
    <cellStyle name="Date" xfId="39" xr:uid="{00000000-0005-0000-0000-000020000000}"/>
    <cellStyle name="Dezimal_PRGR0301" xfId="40" xr:uid="{00000000-0005-0000-0000-000021000000}"/>
    <cellStyle name="enter" xfId="41" xr:uid="{00000000-0005-0000-0000-000022000000}"/>
    <cellStyle name="entered" xfId="42" xr:uid="{00000000-0005-0000-0000-000023000000}"/>
    <cellStyle name="Euro" xfId="43" xr:uid="{00000000-0005-0000-0000-000024000000}"/>
    <cellStyle name="Fixed" xfId="44" xr:uid="{00000000-0005-0000-0000-000025000000}"/>
    <cellStyle name="ƒnƒCƒp[ƒŠƒ“ƒN" xfId="45" xr:uid="{00000000-0005-0000-0000-000026000000}"/>
    <cellStyle name="Grey" xfId="46" xr:uid="{00000000-0005-0000-0000-000027000000}"/>
    <cellStyle name="Heading1" xfId="47" xr:uid="{00000000-0005-0000-0000-000028000000}"/>
    <cellStyle name="Heading2" xfId="48" xr:uid="{00000000-0005-0000-0000-000029000000}"/>
    <cellStyle name="hide" xfId="49" xr:uid="{00000000-0005-0000-0000-00002A000000}"/>
    <cellStyle name="Input [yellow]" xfId="50" xr:uid="{00000000-0005-0000-0000-00002B000000}"/>
    <cellStyle name="KWE標準" xfId="51" xr:uid="{00000000-0005-0000-0000-00002C000000}"/>
    <cellStyle name="Migliaia (0)_DG001A03" xfId="52" xr:uid="{00000000-0005-0000-0000-00002D000000}"/>
    <cellStyle name="Migliaia_DG001A03" xfId="53" xr:uid="{00000000-0005-0000-0000-00002E000000}"/>
    <cellStyle name="Millares [0]_Org chart TEMB FY01" xfId="54" xr:uid="{00000000-0005-0000-0000-00002F000000}"/>
    <cellStyle name="Millares_Org chart TEMB FY01" xfId="55" xr:uid="{00000000-0005-0000-0000-000030000000}"/>
    <cellStyle name="Moneda [0]_Org chart TEMB FY01" xfId="56" xr:uid="{00000000-0005-0000-0000-000031000000}"/>
    <cellStyle name="Moneda_Org chart TEMB FY01" xfId="57" xr:uid="{00000000-0005-0000-0000-000032000000}"/>
    <cellStyle name="Normal - Style1" xfId="58" xr:uid="{00000000-0005-0000-0000-000033000000}"/>
    <cellStyle name="Normal_01Format" xfId="59" xr:uid="{00000000-0005-0000-0000-000034000000}"/>
    <cellStyle name="Normale_DG001A03" xfId="60" xr:uid="{00000000-0005-0000-0000-000035000000}"/>
    <cellStyle name="Œ…‹æØ‚è [0.00]_979899" xfId="61" xr:uid="{00000000-0005-0000-0000-000036000000}"/>
    <cellStyle name="Œ…‹æØ‚è_979899" xfId="62" xr:uid="{00000000-0005-0000-0000-000037000000}"/>
    <cellStyle name="Output Amounts" xfId="7" xr:uid="{00000000-0005-0000-0000-000038000000}"/>
    <cellStyle name="Output Column Headings" xfId="63" xr:uid="{00000000-0005-0000-0000-000039000000}"/>
    <cellStyle name="Output Line Items" xfId="64" xr:uid="{00000000-0005-0000-0000-00003A000000}"/>
    <cellStyle name="Output Report Heading" xfId="65" xr:uid="{00000000-0005-0000-0000-00003B000000}"/>
    <cellStyle name="Output Report Title" xfId="66" xr:uid="{00000000-0005-0000-0000-00003C000000}"/>
    <cellStyle name="Percent [2]" xfId="67" xr:uid="{00000000-0005-0000-0000-00003D000000}"/>
    <cellStyle name="S0" xfId="68" xr:uid="{00000000-0005-0000-0000-00003E000000}"/>
    <cellStyle name="S1" xfId="69" xr:uid="{00000000-0005-0000-0000-00003F000000}"/>
    <cellStyle name="S10" xfId="70" xr:uid="{00000000-0005-0000-0000-000040000000}"/>
    <cellStyle name="S11" xfId="71" xr:uid="{00000000-0005-0000-0000-000041000000}"/>
    <cellStyle name="S12" xfId="72" xr:uid="{00000000-0005-0000-0000-000042000000}"/>
    <cellStyle name="S13" xfId="73" xr:uid="{00000000-0005-0000-0000-000043000000}"/>
    <cellStyle name="S2" xfId="74" xr:uid="{00000000-0005-0000-0000-000044000000}"/>
    <cellStyle name="S3" xfId="75" xr:uid="{00000000-0005-0000-0000-000045000000}"/>
    <cellStyle name="S4" xfId="76" xr:uid="{00000000-0005-0000-0000-000046000000}"/>
    <cellStyle name="S5" xfId="77" xr:uid="{00000000-0005-0000-0000-000047000000}"/>
    <cellStyle name="S6" xfId="78" xr:uid="{00000000-0005-0000-0000-000048000000}"/>
    <cellStyle name="S7" xfId="79" xr:uid="{00000000-0005-0000-0000-000049000000}"/>
    <cellStyle name="S8" xfId="80" xr:uid="{00000000-0005-0000-0000-00004A000000}"/>
    <cellStyle name="S9" xfId="81" xr:uid="{00000000-0005-0000-0000-00004B000000}"/>
    <cellStyle name="STYLE1" xfId="82" xr:uid="{00000000-0005-0000-0000-00004C000000}"/>
    <cellStyle name="STYLE2" xfId="83" xr:uid="{00000000-0005-0000-0000-00004D000000}"/>
    <cellStyle name="Total" xfId="84" xr:uid="{00000000-0005-0000-0000-00004E000000}"/>
    <cellStyle name="Valuta (0)_DG001A03" xfId="85" xr:uid="{00000000-0005-0000-0000-00004F000000}"/>
    <cellStyle name="Valuta_DG001A03" xfId="86" xr:uid="{00000000-0005-0000-0000-000050000000}"/>
    <cellStyle name="スタイル 1" xfId="8" xr:uid="{00000000-0005-0000-0000-000051000000}"/>
    <cellStyle name="パーセント" xfId="97" builtinId="5"/>
    <cellStyle name="パーセント 2" xfId="4" xr:uid="{00000000-0005-0000-0000-000053000000}"/>
    <cellStyle name="パーセント 3" xfId="99" xr:uid="{00000000-0005-0000-0000-000054000000}"/>
    <cellStyle name="パーセント 4" xfId="104" xr:uid="{00000000-0005-0000-0000-000055000000}"/>
    <cellStyle name="パーセント 4 2" xfId="110" xr:uid="{00000000-0005-0000-0000-000056000000}"/>
    <cellStyle name="パーセント 5" xfId="105" xr:uid="{00000000-0005-0000-0000-000057000000}"/>
    <cellStyle name="_x001d_%・・}9_x0008_ﾅ_x0011__x0012__x000f__x0001__x0001_" xfId="87" xr:uid="{00000000-0005-0000-0000-000058000000}"/>
    <cellStyle name="_x001d_%・・}9_x0008_ﾅ_x0011__x0012__x000f__x0001__x0001_?_x0002__x0001_(_x0002_M_x0017_???・????_x0007_???????????????ﾍ!ﾋ??????????           ?????           ?????????_x000d__x000d_:\WINDOWS\country.sys_x000d_??????????????????????????????????????????????????????????????????????????????????????????????" xfId="88" xr:uid="{00000000-0005-0000-0000-000059000000}"/>
    <cellStyle name="一般_2004_1" xfId="89" xr:uid="{00000000-0005-0000-0000-00005A000000}"/>
    <cellStyle name="桁蟻唇Ｆ [0.00]_1Q拠点PL" xfId="90" xr:uid="{00000000-0005-0000-0000-00005B000000}"/>
    <cellStyle name="桁蟻唇Ｆ_1Q拠点PL" xfId="91" xr:uid="{00000000-0005-0000-0000-00005C000000}"/>
    <cellStyle name="桁区切り" xfId="98" builtinId="6"/>
    <cellStyle name="桁区切り 2" xfId="5" xr:uid="{00000000-0005-0000-0000-00005E000000}"/>
    <cellStyle name="桁区切り 3" xfId="95" xr:uid="{00000000-0005-0000-0000-00005F000000}"/>
    <cellStyle name="桁区切り 4" xfId="100" xr:uid="{00000000-0005-0000-0000-000060000000}"/>
    <cellStyle name="桁区切り 5" xfId="103" xr:uid="{00000000-0005-0000-0000-000061000000}"/>
    <cellStyle name="桁区切り 5 2" xfId="109" xr:uid="{00000000-0005-0000-0000-000062000000}"/>
    <cellStyle name="脱浦 [0.00]_¶A" xfId="92" xr:uid="{00000000-0005-0000-0000-000063000000}"/>
    <cellStyle name="脱浦_¶A" xfId="93" xr:uid="{00000000-0005-0000-0000-000064000000}"/>
    <cellStyle name="標準" xfId="0" builtinId="0"/>
    <cellStyle name="標準 2" xfId="94" xr:uid="{00000000-0005-0000-0000-000066000000}"/>
    <cellStyle name="標準 3" xfId="96" xr:uid="{00000000-0005-0000-0000-000067000000}"/>
    <cellStyle name="標準 4" xfId="101" xr:uid="{00000000-0005-0000-0000-000068000000}"/>
    <cellStyle name="標準 5" xfId="102" xr:uid="{00000000-0005-0000-0000-000069000000}"/>
    <cellStyle name="標準 5 2" xfId="108"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19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808080"/>
      <color rgb="FFC0C0C0"/>
      <color rgb="FFFFFF99"/>
      <color rgb="FF00F200"/>
      <color rgb="FF0B0BCF"/>
      <color rgb="FFFA32EC"/>
      <color rgb="FFF325A9"/>
      <color rgb="FF66FFCC"/>
      <color rgb="FF220AD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6681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0658"/>
          <a:ext cx="146681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Mar. 2022</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7</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3953" y="353786"/>
          <a:ext cx="19595646"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 Table"/>
      <sheetName val="Capex List"/>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tabSelected="1" view="pageBreakPreview" zoomScale="85" zoomScaleNormal="85" zoomScaleSheetLayoutView="85" workbookViewId="0">
      <selection activeCell="N7" sqref="N7"/>
    </sheetView>
  </sheetViews>
  <sheetFormatPr defaultColWidth="9" defaultRowHeight="13.8"/>
  <cols>
    <col min="1" max="1" width="25.33203125" style="19"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20" customWidth="1"/>
    <col min="10" max="16384" width="9" style="2"/>
  </cols>
  <sheetData>
    <row r="1" spans="1:9" ht="57.75" customHeight="1"/>
    <row r="2" spans="1:9" ht="57.75" customHeight="1">
      <c r="F2" s="21"/>
    </row>
    <row r="3" spans="1:9" ht="24.6">
      <c r="A3" s="22"/>
      <c r="B3" s="281"/>
      <c r="C3" s="23"/>
      <c r="D3" s="516"/>
      <c r="G3" s="24"/>
    </row>
    <row r="4" spans="1:9" ht="24" customHeight="1">
      <c r="B4" s="22" t="s">
        <v>0</v>
      </c>
      <c r="C4" s="8"/>
      <c r="D4" s="728" t="s">
        <v>1</v>
      </c>
    </row>
    <row r="5" spans="1:9" ht="20.100000000000001" customHeight="1">
      <c r="A5" s="17"/>
      <c r="B5" s="25" t="s">
        <v>2</v>
      </c>
      <c r="C5" s="8"/>
      <c r="D5" s="729" t="s">
        <v>75</v>
      </c>
      <c r="F5" s="2"/>
      <c r="G5" s="3"/>
      <c r="H5" s="6"/>
    </row>
    <row r="6" spans="1:9" ht="20.100000000000001" customHeight="1">
      <c r="A6" s="17"/>
      <c r="B6" s="1" t="s">
        <v>282</v>
      </c>
      <c r="D6" s="3" t="s">
        <v>285</v>
      </c>
      <c r="E6" s="720" t="s">
        <v>76</v>
      </c>
      <c r="F6" s="4"/>
      <c r="G6" s="3"/>
      <c r="H6" s="6"/>
      <c r="I6" s="3"/>
    </row>
    <row r="7" spans="1:9" ht="20.100000000000001" customHeight="1">
      <c r="A7" s="17"/>
      <c r="B7" s="1" t="s">
        <v>367</v>
      </c>
      <c r="D7" s="3" t="s">
        <v>227</v>
      </c>
      <c r="E7" s="720" t="s">
        <v>257</v>
      </c>
      <c r="G7" s="3"/>
      <c r="H7" s="6"/>
      <c r="I7" s="3"/>
    </row>
    <row r="8" spans="1:9" ht="20.100000000000001" customHeight="1">
      <c r="A8" s="26"/>
      <c r="B8" s="1" t="s">
        <v>368</v>
      </c>
      <c r="D8" s="3" t="s">
        <v>3</v>
      </c>
      <c r="E8" s="720" t="s">
        <v>257</v>
      </c>
      <c r="F8" s="2"/>
      <c r="G8" s="3"/>
      <c r="H8" s="6"/>
    </row>
    <row r="9" spans="1:9" ht="20.100000000000001" customHeight="1">
      <c r="A9" s="17"/>
      <c r="B9" s="7" t="s">
        <v>369</v>
      </c>
      <c r="D9" s="3" t="s">
        <v>4</v>
      </c>
      <c r="E9" s="720" t="s">
        <v>258</v>
      </c>
      <c r="F9" s="2"/>
      <c r="G9" s="3"/>
      <c r="H9" s="6"/>
      <c r="I9" s="3"/>
    </row>
    <row r="10" spans="1:9" ht="20.100000000000001" customHeight="1">
      <c r="A10" s="17"/>
      <c r="B10" s="1" t="s">
        <v>283</v>
      </c>
      <c r="D10" s="5" t="s">
        <v>284</v>
      </c>
      <c r="E10" s="762" t="s">
        <v>226</v>
      </c>
      <c r="F10" s="2"/>
      <c r="G10" s="3"/>
      <c r="H10" s="6"/>
    </row>
    <row r="11" spans="1:9" ht="20.100000000000001" customHeight="1">
      <c r="A11" s="26"/>
      <c r="B11" s="1" t="s">
        <v>385</v>
      </c>
      <c r="D11" s="3" t="s">
        <v>386</v>
      </c>
      <c r="E11" s="762" t="s">
        <v>259</v>
      </c>
      <c r="F11" s="2"/>
      <c r="G11" s="3"/>
      <c r="H11" s="6"/>
    </row>
    <row r="12" spans="1:9" ht="20.100000000000001" customHeight="1">
      <c r="A12" s="26"/>
      <c r="B12" s="1" t="s">
        <v>199</v>
      </c>
      <c r="C12" s="16"/>
      <c r="D12" s="3" t="s">
        <v>366</v>
      </c>
      <c r="E12" s="762" t="s">
        <v>335</v>
      </c>
      <c r="F12" s="2"/>
      <c r="G12" s="3"/>
      <c r="H12" s="6"/>
    </row>
    <row r="13" spans="1:9" ht="20.100000000000001" customHeight="1">
      <c r="A13" s="26"/>
      <c r="F13" s="2"/>
      <c r="G13" s="3"/>
      <c r="H13" s="6"/>
    </row>
    <row r="14" spans="1:9" ht="20.100000000000001" customHeight="1">
      <c r="A14" s="26"/>
      <c r="E14" s="763"/>
      <c r="F14" s="2"/>
      <c r="G14" s="3"/>
      <c r="H14" s="6"/>
    </row>
    <row r="15" spans="1:9" ht="20.100000000000001" customHeight="1">
      <c r="A15" s="17"/>
      <c r="B15" s="1"/>
      <c r="C15" s="16"/>
      <c r="D15" s="3"/>
      <c r="E15" s="6"/>
      <c r="F15" s="28"/>
      <c r="G15" s="28"/>
      <c r="H15" s="6"/>
    </row>
    <row r="16" spans="1:9" ht="20.100000000000001" customHeight="1">
      <c r="A16" s="26"/>
      <c r="B16" s="26"/>
      <c r="C16" s="8"/>
      <c r="D16" s="3"/>
      <c r="E16" s="6"/>
      <c r="F16" s="28"/>
      <c r="G16" s="5"/>
      <c r="H16" s="6"/>
    </row>
    <row r="17" spans="1:9" ht="20.100000000000001" customHeight="1">
      <c r="A17" s="27"/>
      <c r="B17" s="28"/>
      <c r="C17" s="28"/>
      <c r="D17" s="28"/>
      <c r="E17" s="28"/>
      <c r="F17" s="28"/>
      <c r="G17" s="5"/>
      <c r="H17" s="28"/>
    </row>
    <row r="18" spans="1:9" ht="20.100000000000001" customHeight="1">
      <c r="A18" s="27"/>
      <c r="H18" s="29"/>
    </row>
    <row r="19" spans="1:9" s="28" customFormat="1" ht="20.100000000000001" customHeight="1">
      <c r="A19" s="30"/>
      <c r="B19" s="2"/>
      <c r="C19" s="2"/>
      <c r="D19" s="2"/>
      <c r="E19" s="2"/>
      <c r="F19" s="8"/>
      <c r="G19" s="2"/>
      <c r="H19" s="31"/>
      <c r="I19" s="32"/>
    </row>
    <row r="20" spans="1:9" ht="20.100000000000001" customHeight="1"/>
    <row r="21" spans="1:9" ht="20.100000000000001" customHeight="1"/>
    <row r="22" spans="1:9" ht="20.100000000000001" customHeight="1">
      <c r="A22" s="33"/>
    </row>
    <row r="23" spans="1:9" ht="20.100000000000001" customHeight="1">
      <c r="A23" s="33"/>
    </row>
    <row r="24" spans="1:9">
      <c r="A24" s="33"/>
    </row>
    <row r="25" spans="1:9">
      <c r="A25" s="34"/>
    </row>
  </sheetData>
  <sheetProtection algorithmName="SHA-512" hashValue="128S9HPGp+flx/AloxW8FLvY5PzWZiAJLajBMb7KgoyAau6pbLxpW5u6pV9bhOGmfpzvDAvr6vsoHkmdWc8Rpg==" saltValue="LEKdfnaZf3HzsHA6wVCp9g==" spinCount="100000" sheet="1" objects="1" scenarios="1"/>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B414"/>
  <sheetViews>
    <sheetView showGridLines="0" view="pageBreakPreview" zoomScale="55" zoomScaleNormal="70" zoomScaleSheetLayoutView="55" zoomScalePageLayoutView="70" workbookViewId="0">
      <selection activeCell="C11" sqref="C11"/>
    </sheetView>
  </sheetViews>
  <sheetFormatPr defaultColWidth="9" defaultRowHeight="13.2"/>
  <cols>
    <col min="1" max="1" width="21" style="21" customWidth="1"/>
    <col min="2" max="2" width="34.109375" style="21" customWidth="1"/>
    <col min="3" max="3" width="43.109375" style="21" customWidth="1"/>
    <col min="4" max="5" width="9.77734375" style="21" customWidth="1"/>
    <col min="6" max="9" width="9.77734375" style="105" customWidth="1"/>
    <col min="10" max="10" width="9.77734375" style="21" customWidth="1"/>
    <col min="11" max="11" width="9.33203125" style="21" customWidth="1"/>
    <col min="12" max="12" width="7.88671875" style="131" customWidth="1"/>
    <col min="13" max="13" width="9.33203125" style="105" customWidth="1"/>
    <col min="14" max="14" width="7.88671875" style="109" customWidth="1"/>
    <col min="15" max="15" width="9.33203125" style="108" customWidth="1"/>
    <col min="16" max="16" width="7.88671875" style="107" customWidth="1"/>
    <col min="17" max="17" width="9.33203125" style="108" customWidth="1"/>
    <col min="18" max="18" width="7.88671875" style="107" customWidth="1"/>
    <col min="19" max="19" width="9.33203125" style="21" customWidth="1"/>
    <col min="20" max="20" width="7.88671875" style="107" customWidth="1"/>
    <col min="21" max="21" width="9.33203125" style="21" customWidth="1"/>
    <col min="22" max="22" width="7.88671875" style="107" customWidth="1"/>
    <col min="23" max="23" width="9.33203125" style="105" customWidth="1"/>
    <col min="24" max="24" width="7.88671875" style="110" customWidth="1"/>
    <col min="25" max="25" width="9.109375" style="111" customWidth="1"/>
    <col min="26" max="26" width="0.6640625" style="21" customWidth="1"/>
    <col min="27" max="27" width="12.77734375" style="21" bestFit="1" customWidth="1"/>
    <col min="28" max="28" width="10.109375" style="21" bestFit="1" customWidth="1"/>
    <col min="29" max="16384" width="9" style="21"/>
  </cols>
  <sheetData>
    <row r="1" spans="1:28" s="94" customFormat="1" ht="23.25" customHeight="1">
      <c r="A1" s="279" t="s">
        <v>432</v>
      </c>
      <c r="D1" s="280" t="s">
        <v>433</v>
      </c>
      <c r="L1" s="132"/>
      <c r="M1" s="133"/>
      <c r="N1" s="134"/>
      <c r="O1" s="135"/>
      <c r="P1" s="136"/>
      <c r="Q1" s="137"/>
      <c r="R1" s="136"/>
      <c r="T1" s="138"/>
      <c r="V1" s="138"/>
      <c r="W1" s="139"/>
      <c r="X1" s="139"/>
      <c r="Y1" s="270" t="s">
        <v>200</v>
      </c>
    </row>
    <row r="2" spans="1:28" ht="19.2">
      <c r="A2" s="95"/>
    </row>
    <row r="3" spans="1:28" ht="13.8" thickBot="1">
      <c r="A3" s="96"/>
      <c r="D3" s="112"/>
      <c r="E3" s="140"/>
      <c r="J3" s="112"/>
      <c r="K3" s="112"/>
      <c r="S3" s="108"/>
      <c r="U3" s="108"/>
      <c r="X3" s="141"/>
      <c r="Y3" s="98"/>
    </row>
    <row r="4" spans="1:28" s="97" customFormat="1" ht="45.6" customHeight="1">
      <c r="A4" s="142"/>
      <c r="B4" s="113"/>
      <c r="C4" s="114"/>
      <c r="D4" s="1116" t="s">
        <v>322</v>
      </c>
      <c r="E4" s="1117"/>
      <c r="F4" s="1117"/>
      <c r="G4" s="1117"/>
      <c r="H4" s="1117"/>
      <c r="I4" s="1117"/>
      <c r="J4" s="1118"/>
      <c r="K4" s="1119" t="s">
        <v>340</v>
      </c>
      <c r="L4" s="1120"/>
      <c r="M4" s="1120"/>
      <c r="N4" s="1120"/>
      <c r="O4" s="1120"/>
      <c r="P4" s="1120"/>
      <c r="Q4" s="1120"/>
      <c r="R4" s="1120"/>
      <c r="S4" s="1120"/>
      <c r="T4" s="1120"/>
      <c r="U4" s="1120"/>
      <c r="V4" s="1120"/>
      <c r="W4" s="1120"/>
      <c r="X4" s="1121"/>
      <c r="Y4" s="143"/>
    </row>
    <row r="5" spans="1:28" s="99" customFormat="1" ht="48" customHeight="1" thickBot="1">
      <c r="A5" s="115"/>
      <c r="B5" s="116"/>
      <c r="C5" s="117"/>
      <c r="D5" s="753" t="s">
        <v>201</v>
      </c>
      <c r="E5" s="752" t="s">
        <v>202</v>
      </c>
      <c r="F5" s="754" t="s">
        <v>332</v>
      </c>
      <c r="G5" s="754" t="s">
        <v>203</v>
      </c>
      <c r="H5" s="825" t="s">
        <v>339</v>
      </c>
      <c r="I5" s="754" t="s">
        <v>347</v>
      </c>
      <c r="J5" s="755" t="s">
        <v>350</v>
      </c>
      <c r="K5" s="756" t="s">
        <v>351</v>
      </c>
      <c r="L5" s="757" t="s">
        <v>205</v>
      </c>
      <c r="M5" s="758" t="s">
        <v>352</v>
      </c>
      <c r="N5" s="865" t="s">
        <v>205</v>
      </c>
      <c r="O5" s="759" t="s">
        <v>353</v>
      </c>
      <c r="P5" s="757" t="s">
        <v>205</v>
      </c>
      <c r="Q5" s="759" t="s">
        <v>354</v>
      </c>
      <c r="R5" s="757" t="s">
        <v>205</v>
      </c>
      <c r="S5" s="825" t="s">
        <v>339</v>
      </c>
      <c r="T5" s="757" t="s">
        <v>205</v>
      </c>
      <c r="U5" s="759" t="s">
        <v>347</v>
      </c>
      <c r="V5" s="757" t="s">
        <v>205</v>
      </c>
      <c r="W5" s="758" t="s">
        <v>350</v>
      </c>
      <c r="X5" s="760" t="s">
        <v>22</v>
      </c>
      <c r="Y5" s="761" t="s">
        <v>206</v>
      </c>
    </row>
    <row r="6" spans="1:28" ht="25.2" customHeight="1">
      <c r="A6" s="1125" t="s">
        <v>311</v>
      </c>
      <c r="B6" s="285" t="s">
        <v>310</v>
      </c>
      <c r="C6" s="286" t="s">
        <v>310</v>
      </c>
      <c r="D6" s="521">
        <v>31337</v>
      </c>
      <c r="E6" s="522">
        <v>189290</v>
      </c>
      <c r="F6" s="523">
        <v>52996</v>
      </c>
      <c r="G6" s="523">
        <v>84648</v>
      </c>
      <c r="H6" s="523">
        <v>29180</v>
      </c>
      <c r="I6" s="730">
        <v>22464</v>
      </c>
      <c r="J6" s="524">
        <v>220628</v>
      </c>
      <c r="K6" s="152">
        <v>32110</v>
      </c>
      <c r="L6" s="525">
        <v>2.4641101237386189E-2</v>
      </c>
      <c r="M6" s="154">
        <v>231837</v>
      </c>
      <c r="N6" s="155">
        <v>0.22477270628229168</v>
      </c>
      <c r="O6" s="156">
        <v>63185</v>
      </c>
      <c r="P6" s="153">
        <v>0.19224369497874999</v>
      </c>
      <c r="Q6" s="156">
        <v>105515</v>
      </c>
      <c r="R6" s="153">
        <v>0.2465102064014679</v>
      </c>
      <c r="S6" s="157">
        <v>36048</v>
      </c>
      <c r="T6" s="155">
        <v>0.23534755990949224</v>
      </c>
      <c r="U6" s="157">
        <v>27088</v>
      </c>
      <c r="V6" s="155">
        <v>0.20586698961513578</v>
      </c>
      <c r="W6" s="151">
        <v>263947</v>
      </c>
      <c r="X6" s="158">
        <v>0.19634606342570485</v>
      </c>
      <c r="Y6" s="839">
        <v>0.37529679350500161</v>
      </c>
      <c r="Z6" s="21" t="e">
        <f>[36]売上明細!W11</f>
        <v>#REF!</v>
      </c>
      <c r="AA6" s="723"/>
      <c r="AB6" s="589"/>
    </row>
    <row r="7" spans="1:28" ht="25.2" customHeight="1">
      <c r="A7" s="1126"/>
      <c r="B7" s="287" t="s">
        <v>83</v>
      </c>
      <c r="C7" s="118" t="s">
        <v>207</v>
      </c>
      <c r="D7" s="526">
        <v>4880</v>
      </c>
      <c r="E7" s="527">
        <v>40136</v>
      </c>
      <c r="F7" s="528">
        <v>13817</v>
      </c>
      <c r="G7" s="528">
        <v>17472</v>
      </c>
      <c r="H7" s="545">
        <v>4988</v>
      </c>
      <c r="I7" s="822">
        <v>3857</v>
      </c>
      <c r="J7" s="529">
        <v>45016</v>
      </c>
      <c r="K7" s="160">
        <v>5446</v>
      </c>
      <c r="L7" s="530">
        <v>0.11596297458275438</v>
      </c>
      <c r="M7" s="162">
        <v>52708</v>
      </c>
      <c r="N7" s="163">
        <v>0.31324406213120071</v>
      </c>
      <c r="O7" s="164">
        <v>16564</v>
      </c>
      <c r="P7" s="161">
        <v>0.19879768341238177</v>
      </c>
      <c r="Q7" s="164">
        <v>22441</v>
      </c>
      <c r="R7" s="1068">
        <v>0.28442443019540375</v>
      </c>
      <c r="S7" s="1069">
        <v>9355</v>
      </c>
      <c r="T7" s="1070">
        <v>0.87554308779020718</v>
      </c>
      <c r="U7" s="165">
        <v>4346</v>
      </c>
      <c r="V7" s="155">
        <v>0.12661573671445328</v>
      </c>
      <c r="W7" s="159">
        <v>58155</v>
      </c>
      <c r="X7" s="166">
        <v>0.29185443845133813</v>
      </c>
      <c r="Y7" s="840">
        <v>8.2688689506117158E-2</v>
      </c>
      <c r="Z7" s="21" t="e">
        <f>[36]売上明細!W12</f>
        <v>#REF!</v>
      </c>
      <c r="AA7" s="723"/>
      <c r="AB7" s="589"/>
    </row>
    <row r="8" spans="1:28" ht="25.2" customHeight="1">
      <c r="A8" s="1126"/>
      <c r="B8" s="119" t="s">
        <v>317</v>
      </c>
      <c r="C8" s="120" t="s">
        <v>318</v>
      </c>
      <c r="D8" s="531">
        <v>11402</v>
      </c>
      <c r="E8" s="532">
        <v>30180</v>
      </c>
      <c r="F8" s="533">
        <v>5239</v>
      </c>
      <c r="G8" s="533">
        <v>18920</v>
      </c>
      <c r="H8" s="533">
        <v>1510</v>
      </c>
      <c r="I8" s="823">
        <v>4509</v>
      </c>
      <c r="J8" s="534">
        <v>41582</v>
      </c>
      <c r="K8" s="484">
        <v>10806</v>
      </c>
      <c r="L8" s="535">
        <v>-5.2232684692885202E-2</v>
      </c>
      <c r="M8" s="170">
        <v>36543</v>
      </c>
      <c r="N8" s="171">
        <v>0.21085621174876829</v>
      </c>
      <c r="O8" s="172">
        <v>6334</v>
      </c>
      <c r="P8" s="169">
        <v>0.20888524895525451</v>
      </c>
      <c r="Q8" s="172">
        <v>23114</v>
      </c>
      <c r="R8" s="1071">
        <v>0.22171339144206023</v>
      </c>
      <c r="S8" s="1072">
        <v>2001</v>
      </c>
      <c r="T8" s="1045">
        <v>0.32479975619805268</v>
      </c>
      <c r="U8" s="173">
        <v>5093</v>
      </c>
      <c r="V8" s="155">
        <v>0.12942722259554609</v>
      </c>
      <c r="W8" s="167">
        <v>47350</v>
      </c>
      <c r="X8" s="174">
        <v>0.1387153925964256</v>
      </c>
      <c r="Y8" s="840">
        <v>6.7325886120287448E-2</v>
      </c>
      <c r="Z8" s="21" t="e">
        <f>[36]売上明細!W13</f>
        <v>#REF!</v>
      </c>
      <c r="AA8" s="723"/>
      <c r="AB8" s="589"/>
    </row>
    <row r="9" spans="1:28" ht="25.2" customHeight="1" thickBot="1">
      <c r="A9" s="1127"/>
      <c r="B9" s="287" t="s">
        <v>27</v>
      </c>
      <c r="C9" s="121" t="s">
        <v>195</v>
      </c>
      <c r="D9" s="518">
        <v>2587</v>
      </c>
      <c r="E9" s="519">
        <v>18735</v>
      </c>
      <c r="F9" s="520">
        <v>10469</v>
      </c>
      <c r="G9" s="520">
        <v>5938</v>
      </c>
      <c r="H9" s="520">
        <v>1340</v>
      </c>
      <c r="I9" s="824">
        <v>987</v>
      </c>
      <c r="J9" s="536">
        <v>21322</v>
      </c>
      <c r="K9" s="145">
        <v>2780</v>
      </c>
      <c r="L9" s="537">
        <v>7.4740264606411852E-2</v>
      </c>
      <c r="M9" s="147">
        <v>24896</v>
      </c>
      <c r="N9" s="148">
        <v>0.32888289299137102</v>
      </c>
      <c r="O9" s="149">
        <v>13712</v>
      </c>
      <c r="P9" s="146">
        <v>0.3097568255685651</v>
      </c>
      <c r="Q9" s="149">
        <v>8498</v>
      </c>
      <c r="R9" s="1073">
        <v>0.43117026759972965</v>
      </c>
      <c r="S9" s="1074">
        <v>1536</v>
      </c>
      <c r="T9" s="1073">
        <v>0.14674075718586876</v>
      </c>
      <c r="U9" s="149">
        <v>1148</v>
      </c>
      <c r="V9" s="155">
        <v>0.1636991672266368</v>
      </c>
      <c r="W9" s="144">
        <v>27677</v>
      </c>
      <c r="X9" s="150">
        <v>0.29804428821627249</v>
      </c>
      <c r="Y9" s="841">
        <v>3.9353479116921747E-2</v>
      </c>
      <c r="Z9" s="21" t="e">
        <f>[36]売上明細!W14</f>
        <v>#REF!</v>
      </c>
      <c r="AA9" s="723"/>
      <c r="AB9" s="589"/>
    </row>
    <row r="10" spans="1:28" s="96" customFormat="1" ht="30" customHeight="1" thickBot="1">
      <c r="A10" s="271"/>
      <c r="B10" s="272" t="s">
        <v>193</v>
      </c>
      <c r="C10" s="273"/>
      <c r="D10" s="538">
        <v>50208</v>
      </c>
      <c r="E10" s="539">
        <v>278341</v>
      </c>
      <c r="F10" s="540">
        <v>82523</v>
      </c>
      <c r="G10" s="540">
        <v>126978</v>
      </c>
      <c r="H10" s="540">
        <v>37019</v>
      </c>
      <c r="I10" s="549">
        <v>31818</v>
      </c>
      <c r="J10" s="541">
        <v>328549</v>
      </c>
      <c r="K10" s="275">
        <v>51144</v>
      </c>
      <c r="L10" s="542">
        <v>1.8642493431321811E-2</v>
      </c>
      <c r="M10" s="277">
        <v>345986</v>
      </c>
      <c r="N10" s="543">
        <v>0.24302869859851609</v>
      </c>
      <c r="O10" s="278">
        <v>99796</v>
      </c>
      <c r="P10" s="276">
        <v>0.20930643846239849</v>
      </c>
      <c r="Q10" s="278">
        <v>159570</v>
      </c>
      <c r="R10" s="1075">
        <v>0.25666794307934626</v>
      </c>
      <c r="S10" s="1076">
        <v>48942</v>
      </c>
      <c r="T10" s="1075">
        <v>0.32205426157086714</v>
      </c>
      <c r="U10" s="278">
        <v>37677</v>
      </c>
      <c r="V10" s="276">
        <v>0.18411596134393182</v>
      </c>
      <c r="W10" s="274">
        <v>397130</v>
      </c>
      <c r="X10" s="544">
        <v>0.20873845542861488</v>
      </c>
      <c r="Y10" s="842">
        <v>0.56466484824832797</v>
      </c>
      <c r="Z10" s="96" t="e">
        <f>[36]売上明細!W15</f>
        <v>#REF!</v>
      </c>
      <c r="AA10" s="723"/>
      <c r="AB10" s="590"/>
    </row>
    <row r="11" spans="1:28" s="973" customFormat="1" ht="25.2" customHeight="1">
      <c r="A11" s="1122" t="s">
        <v>393</v>
      </c>
      <c r="B11" s="981" t="s">
        <v>394</v>
      </c>
      <c r="C11" s="982" t="s">
        <v>395</v>
      </c>
      <c r="D11" s="1021">
        <v>97503</v>
      </c>
      <c r="E11" s="1022">
        <v>23208</v>
      </c>
      <c r="F11" s="1023">
        <v>2539</v>
      </c>
      <c r="G11" s="1023">
        <v>6593</v>
      </c>
      <c r="H11" s="1023">
        <v>1262</v>
      </c>
      <c r="I11" s="1024">
        <v>12813</v>
      </c>
      <c r="J11" s="1025">
        <v>120712</v>
      </c>
      <c r="K11" s="1026">
        <v>100303</v>
      </c>
      <c r="L11" s="1027">
        <v>2.8717131579337741E-2</v>
      </c>
      <c r="M11" s="1028">
        <v>27737</v>
      </c>
      <c r="N11" s="1029">
        <v>0.19513730880419836</v>
      </c>
      <c r="O11" s="1030">
        <v>2758</v>
      </c>
      <c r="P11" s="1029">
        <v>8.6419751882337789E-2</v>
      </c>
      <c r="Q11" s="1030">
        <v>7996</v>
      </c>
      <c r="R11" s="1031">
        <v>0.21285857856094373</v>
      </c>
      <c r="S11" s="1030">
        <v>1370</v>
      </c>
      <c r="T11" s="1031">
        <v>8.5258889767047763E-2</v>
      </c>
      <c r="U11" s="1030">
        <v>15611</v>
      </c>
      <c r="V11" s="1031">
        <v>0.21839429052135811</v>
      </c>
      <c r="W11" s="1032">
        <v>128041</v>
      </c>
      <c r="X11" s="1033">
        <v>6.0714167918575437E-2</v>
      </c>
      <c r="Y11" s="1077">
        <v>0.18205671059227274</v>
      </c>
      <c r="Z11" s="973" t="e">
        <v>#REF!</v>
      </c>
      <c r="AA11" s="974"/>
      <c r="AB11" s="975"/>
    </row>
    <row r="12" spans="1:28" s="976" customFormat="1" ht="25.2" customHeight="1">
      <c r="A12" s="1123"/>
      <c r="B12" s="983" t="s">
        <v>396</v>
      </c>
      <c r="C12" s="984" t="s">
        <v>397</v>
      </c>
      <c r="D12" s="1034">
        <v>23319</v>
      </c>
      <c r="E12" s="1035">
        <v>2883</v>
      </c>
      <c r="F12" s="1036">
        <v>798</v>
      </c>
      <c r="G12" s="1036">
        <v>11</v>
      </c>
      <c r="H12" s="1036">
        <v>976</v>
      </c>
      <c r="I12" s="1036">
        <v>1096</v>
      </c>
      <c r="J12" s="1037">
        <v>26202</v>
      </c>
      <c r="K12" s="1038">
        <v>22949</v>
      </c>
      <c r="L12" s="1039">
        <v>-1.586361029521691E-2</v>
      </c>
      <c r="M12" s="1040">
        <v>3740</v>
      </c>
      <c r="N12" s="1041">
        <v>0.29722754695473014</v>
      </c>
      <c r="O12" s="1042">
        <v>822</v>
      </c>
      <c r="P12" s="1041">
        <v>2.9668032479910556E-2</v>
      </c>
      <c r="Q12" s="1043">
        <v>38</v>
      </c>
      <c r="R12" s="1044">
        <v>2.2401034700632745</v>
      </c>
      <c r="S12" s="1042">
        <v>1078</v>
      </c>
      <c r="T12" s="1045">
        <v>0.10470896233294599</v>
      </c>
      <c r="U12" s="1042">
        <v>1801</v>
      </c>
      <c r="V12" s="1045">
        <v>0.64245919202299229</v>
      </c>
      <c r="W12" s="1046">
        <v>26690</v>
      </c>
      <c r="X12" s="1047">
        <v>1.8591930588543311E-2</v>
      </c>
      <c r="Y12" s="1078">
        <v>3.7949644428417542E-2</v>
      </c>
      <c r="AA12" s="974"/>
      <c r="AB12" s="977"/>
    </row>
    <row r="13" spans="1:28" s="976" customFormat="1" ht="25.2" customHeight="1" thickBot="1">
      <c r="A13" s="1124"/>
      <c r="B13" s="985" t="s">
        <v>398</v>
      </c>
      <c r="C13" s="986" t="s">
        <v>399</v>
      </c>
      <c r="D13" s="1048">
        <v>18316</v>
      </c>
      <c r="E13" s="1049">
        <v>10313</v>
      </c>
      <c r="F13" s="1050">
        <v>6903</v>
      </c>
      <c r="G13" s="1050">
        <v>2448</v>
      </c>
      <c r="H13" s="1050">
        <v>183</v>
      </c>
      <c r="I13" s="1050">
        <v>778</v>
      </c>
      <c r="J13" s="1051">
        <v>28630</v>
      </c>
      <c r="K13" s="1052">
        <v>19482</v>
      </c>
      <c r="L13" s="1053">
        <v>6.3655920584002781E-2</v>
      </c>
      <c r="M13" s="1054">
        <v>11121</v>
      </c>
      <c r="N13" s="1055">
        <v>7.8333269100867492E-2</v>
      </c>
      <c r="O13" s="1056">
        <v>7481</v>
      </c>
      <c r="P13" s="1055">
        <v>8.3842321876997097E-2</v>
      </c>
      <c r="Q13" s="1057">
        <v>2573</v>
      </c>
      <c r="R13" s="1058">
        <v>5.0911514649474833E-2</v>
      </c>
      <c r="S13" s="1056">
        <v>217</v>
      </c>
      <c r="T13" s="1058">
        <v>0.18366199534003066</v>
      </c>
      <c r="U13" s="1056">
        <v>849</v>
      </c>
      <c r="V13" s="1058">
        <v>9.0870597752133103E-2</v>
      </c>
      <c r="W13" s="1059">
        <v>30603</v>
      </c>
      <c r="X13" s="1060">
        <v>6.89431501745352E-2</v>
      </c>
      <c r="Y13" s="1079">
        <v>4.3514503310130494E-2</v>
      </c>
      <c r="AA13" s="974"/>
      <c r="AB13" s="977"/>
    </row>
    <row r="14" spans="1:28" s="976" customFormat="1" ht="30" customHeight="1" thickBot="1">
      <c r="A14" s="978"/>
      <c r="B14" s="987" t="s">
        <v>400</v>
      </c>
      <c r="C14" s="979"/>
      <c r="D14" s="538">
        <v>139139</v>
      </c>
      <c r="E14" s="539">
        <v>36405</v>
      </c>
      <c r="F14" s="549">
        <v>10241</v>
      </c>
      <c r="G14" s="549">
        <v>9053</v>
      </c>
      <c r="H14" s="549">
        <v>2422</v>
      </c>
      <c r="I14" s="549">
        <v>14688</v>
      </c>
      <c r="J14" s="541">
        <v>175545</v>
      </c>
      <c r="K14" s="275">
        <v>142735</v>
      </c>
      <c r="L14" s="542">
        <v>2.5844957918474867E-2</v>
      </c>
      <c r="M14" s="277">
        <v>42599</v>
      </c>
      <c r="N14" s="543">
        <v>0.17013427496240063</v>
      </c>
      <c r="O14" s="278">
        <v>11063</v>
      </c>
      <c r="P14" s="276">
        <v>8.025710197062666E-2</v>
      </c>
      <c r="Q14" s="278">
        <v>10608</v>
      </c>
      <c r="R14" s="276">
        <v>0.17171400713514312</v>
      </c>
      <c r="S14" s="278">
        <v>2666</v>
      </c>
      <c r="T14" s="276">
        <v>0.10055882737565675</v>
      </c>
      <c r="U14" s="278">
        <v>18262</v>
      </c>
      <c r="V14" s="276">
        <v>0.24330158408883565</v>
      </c>
      <c r="W14" s="274">
        <v>185335</v>
      </c>
      <c r="X14" s="550">
        <v>5.5768826947669041E-2</v>
      </c>
      <c r="Y14" s="843">
        <v>0.26352085833082073</v>
      </c>
      <c r="Z14" s="976" t="e">
        <v>#REF!</v>
      </c>
      <c r="AA14" s="974"/>
      <c r="AB14" s="980"/>
    </row>
    <row r="15" spans="1:28" s="102" customFormat="1" ht="24.75" customHeight="1">
      <c r="A15" s="1128" t="s">
        <v>313</v>
      </c>
      <c r="B15" s="175" t="s">
        <v>81</v>
      </c>
      <c r="C15" s="288" t="s">
        <v>308</v>
      </c>
      <c r="D15" s="551">
        <v>11549</v>
      </c>
      <c r="E15" s="552">
        <v>69682</v>
      </c>
      <c r="F15" s="553">
        <v>21376</v>
      </c>
      <c r="G15" s="553">
        <v>27271</v>
      </c>
      <c r="H15" s="553">
        <v>5242</v>
      </c>
      <c r="I15" s="553">
        <v>15791</v>
      </c>
      <c r="J15" s="554">
        <v>81231</v>
      </c>
      <c r="K15" s="177">
        <v>11407</v>
      </c>
      <c r="L15" s="555">
        <v>-1.2292287735187106E-2</v>
      </c>
      <c r="M15" s="179">
        <v>77190</v>
      </c>
      <c r="N15" s="556">
        <v>0.10774514304177539</v>
      </c>
      <c r="O15" s="180">
        <v>22715</v>
      </c>
      <c r="P15" s="178">
        <v>6.2613519385686087E-2</v>
      </c>
      <c r="Q15" s="180">
        <v>30316</v>
      </c>
      <c r="R15" s="178">
        <v>0.11166023091601673</v>
      </c>
      <c r="S15" s="180">
        <v>6372</v>
      </c>
      <c r="T15" s="181">
        <v>0.21542137702783445</v>
      </c>
      <c r="U15" s="180">
        <v>17786</v>
      </c>
      <c r="V15" s="181">
        <v>0.12632892553889838</v>
      </c>
      <c r="W15" s="176">
        <v>88597</v>
      </c>
      <c r="X15" s="557">
        <v>9.0677881048160297E-2</v>
      </c>
      <c r="Y15" s="839">
        <v>0.12597392144083047</v>
      </c>
      <c r="Z15" s="102" t="e">
        <f>[36]売上明細!W24</f>
        <v>#REF!</v>
      </c>
      <c r="AA15" s="723"/>
      <c r="AB15" s="591"/>
    </row>
    <row r="16" spans="1:28" s="101" customFormat="1" ht="24.75" customHeight="1">
      <c r="A16" s="1129"/>
      <c r="B16" s="119" t="s">
        <v>314</v>
      </c>
      <c r="C16" s="289" t="s">
        <v>315</v>
      </c>
      <c r="D16" s="558">
        <v>453</v>
      </c>
      <c r="E16" s="559">
        <v>20055</v>
      </c>
      <c r="F16" s="546">
        <v>5301</v>
      </c>
      <c r="G16" s="546">
        <v>11239</v>
      </c>
      <c r="H16" s="546">
        <v>690</v>
      </c>
      <c r="I16" s="546">
        <v>2823</v>
      </c>
      <c r="J16" s="547">
        <v>20508</v>
      </c>
      <c r="K16" s="168">
        <v>433</v>
      </c>
      <c r="L16" s="535">
        <v>-4.3977453820545069E-2</v>
      </c>
      <c r="M16" s="182">
        <v>22958</v>
      </c>
      <c r="N16" s="171">
        <v>0.14476648441466863</v>
      </c>
      <c r="O16" s="172">
        <v>5946</v>
      </c>
      <c r="P16" s="169">
        <v>0.12162950021600913</v>
      </c>
      <c r="Q16" s="172">
        <v>12999</v>
      </c>
      <c r="R16" s="169">
        <v>0.15661647871414106</v>
      </c>
      <c r="S16" s="172">
        <v>1062</v>
      </c>
      <c r="T16" s="183">
        <v>0.53807375517441636</v>
      </c>
      <c r="U16" s="172">
        <v>2950</v>
      </c>
      <c r="V16" s="183">
        <v>4.483764780427358E-2</v>
      </c>
      <c r="W16" s="167">
        <v>23392</v>
      </c>
      <c r="X16" s="174">
        <v>0.14059632111623399</v>
      </c>
      <c r="Y16" s="839">
        <v>3.3260444490515302E-2</v>
      </c>
      <c r="Z16" s="101" t="e">
        <f>[36]売上明細!W25</f>
        <v>#REF!</v>
      </c>
      <c r="AA16" s="723"/>
      <c r="AB16" s="592"/>
    </row>
    <row r="17" spans="1:28" s="102" customFormat="1" ht="24.75" customHeight="1" thickBot="1">
      <c r="A17" s="1130"/>
      <c r="B17" s="122" t="s">
        <v>82</v>
      </c>
      <c r="C17" s="290" t="s">
        <v>309</v>
      </c>
      <c r="D17" s="560">
        <v>151</v>
      </c>
      <c r="E17" s="561">
        <v>7599</v>
      </c>
      <c r="F17" s="562">
        <v>945</v>
      </c>
      <c r="G17" s="562">
        <v>6255</v>
      </c>
      <c r="H17" s="562">
        <v>149</v>
      </c>
      <c r="I17" s="562">
        <v>248</v>
      </c>
      <c r="J17" s="563">
        <v>7750</v>
      </c>
      <c r="K17" s="185">
        <v>171</v>
      </c>
      <c r="L17" s="564">
        <v>0.1333948462836701</v>
      </c>
      <c r="M17" s="187">
        <v>8424</v>
      </c>
      <c r="N17" s="565">
        <v>0.10860264723862088</v>
      </c>
      <c r="O17" s="188">
        <v>896</v>
      </c>
      <c r="P17" s="186">
        <v>-5.2399505364124292E-2</v>
      </c>
      <c r="Q17" s="188">
        <v>6905</v>
      </c>
      <c r="R17" s="186">
        <v>0.10402327149953225</v>
      </c>
      <c r="S17" s="188">
        <v>306</v>
      </c>
      <c r="T17" s="866">
        <v>1.0579069877121472</v>
      </c>
      <c r="U17" s="188">
        <v>315</v>
      </c>
      <c r="V17" s="866">
        <v>0.26690142035171455</v>
      </c>
      <c r="W17" s="184">
        <v>8596</v>
      </c>
      <c r="X17" s="566">
        <v>0.10908800041034206</v>
      </c>
      <c r="Y17" s="844">
        <v>1.2222688722470678E-2</v>
      </c>
      <c r="Z17" s="102" t="e">
        <f>[36]売上明細!W26</f>
        <v>#REF!</v>
      </c>
      <c r="AA17" s="723"/>
      <c r="AB17" s="591"/>
    </row>
    <row r="18" spans="1:28" s="96" customFormat="1" ht="30" customHeight="1" thickBot="1">
      <c r="A18" s="271"/>
      <c r="B18" s="272" t="s">
        <v>307</v>
      </c>
      <c r="C18" s="273"/>
      <c r="D18" s="538">
        <v>12154</v>
      </c>
      <c r="E18" s="539">
        <v>97336</v>
      </c>
      <c r="F18" s="549">
        <v>27624</v>
      </c>
      <c r="G18" s="549">
        <v>44765</v>
      </c>
      <c r="H18" s="549">
        <v>6082</v>
      </c>
      <c r="I18" s="549">
        <v>18864</v>
      </c>
      <c r="J18" s="541">
        <v>109491</v>
      </c>
      <c r="K18" s="275">
        <v>12012</v>
      </c>
      <c r="L18" s="542">
        <v>-1.1654795435410021E-2</v>
      </c>
      <c r="M18" s="277">
        <v>108573</v>
      </c>
      <c r="N18" s="543">
        <v>0.11544009301666432</v>
      </c>
      <c r="O18" s="278">
        <v>29558</v>
      </c>
      <c r="P18" s="276">
        <v>7.0002420516438277E-2</v>
      </c>
      <c r="Q18" s="278">
        <v>50221</v>
      </c>
      <c r="R18" s="276">
        <v>0.1218804584987366</v>
      </c>
      <c r="S18" s="278">
        <v>7741</v>
      </c>
      <c r="T18" s="276">
        <v>0.27270607182391637</v>
      </c>
      <c r="U18" s="278">
        <v>21052</v>
      </c>
      <c r="V18" s="276">
        <v>0.11598571420677035</v>
      </c>
      <c r="W18" s="274">
        <v>120586</v>
      </c>
      <c r="X18" s="544">
        <v>0.10133128197030028</v>
      </c>
      <c r="Y18" s="843">
        <v>0.17145705465381644</v>
      </c>
      <c r="Z18" s="96" t="e">
        <f>[36]売上明細!W27</f>
        <v>#REF!</v>
      </c>
      <c r="AA18" s="723"/>
      <c r="AB18" s="590"/>
    </row>
    <row r="19" spans="1:28" s="102" customFormat="1" ht="24.6" customHeight="1" thickBot="1">
      <c r="A19" s="283" t="s">
        <v>51</v>
      </c>
      <c r="B19" s="123" t="s">
        <v>208</v>
      </c>
      <c r="C19" s="124"/>
      <c r="D19" s="567">
        <v>256</v>
      </c>
      <c r="E19" s="568">
        <v>0</v>
      </c>
      <c r="F19" s="569">
        <v>0</v>
      </c>
      <c r="G19" s="570">
        <v>0</v>
      </c>
      <c r="H19" s="570">
        <v>0</v>
      </c>
      <c r="I19" s="570">
        <v>0</v>
      </c>
      <c r="J19" s="571">
        <v>256</v>
      </c>
      <c r="K19" s="291">
        <v>251</v>
      </c>
      <c r="L19" s="548">
        <v>-2.0035813375182732E-2</v>
      </c>
      <c r="M19" s="292">
        <v>0</v>
      </c>
      <c r="N19" s="731">
        <v>0</v>
      </c>
      <c r="O19" s="293">
        <v>0</v>
      </c>
      <c r="P19" s="732">
        <v>0</v>
      </c>
      <c r="Q19" s="293">
        <v>0</v>
      </c>
      <c r="R19" s="732">
        <v>0</v>
      </c>
      <c r="S19" s="293">
        <v>0</v>
      </c>
      <c r="T19" s="731">
        <v>0</v>
      </c>
      <c r="U19" s="293">
        <v>0</v>
      </c>
      <c r="V19" s="731">
        <v>0</v>
      </c>
      <c r="W19" s="292">
        <v>251</v>
      </c>
      <c r="X19" s="572">
        <v>-2.0035813375182732E-2</v>
      </c>
      <c r="Y19" s="845">
        <v>3.5723876703489357E-4</v>
      </c>
      <c r="Z19" s="102">
        <f>[36]売上明細!W28</f>
        <v>0</v>
      </c>
      <c r="AA19" s="723"/>
      <c r="AB19" s="591"/>
    </row>
    <row r="20" spans="1:28" s="96" customFormat="1" ht="30" customHeight="1" thickBot="1">
      <c r="A20" s="283" t="s">
        <v>209</v>
      </c>
      <c r="B20" s="294" t="s">
        <v>210</v>
      </c>
      <c r="C20" s="124"/>
      <c r="D20" s="573">
        <v>201758</v>
      </c>
      <c r="E20" s="574">
        <v>412084</v>
      </c>
      <c r="F20" s="575">
        <v>120389</v>
      </c>
      <c r="G20" s="575">
        <v>180798</v>
      </c>
      <c r="H20" s="575">
        <v>45525</v>
      </c>
      <c r="I20" s="575">
        <v>65371</v>
      </c>
      <c r="J20" s="571">
        <v>613842</v>
      </c>
      <c r="K20" s="190">
        <v>206143</v>
      </c>
      <c r="L20" s="576">
        <v>2.173517926582148E-2</v>
      </c>
      <c r="M20" s="189">
        <v>497159</v>
      </c>
      <c r="N20" s="577">
        <v>0.2064515728950079</v>
      </c>
      <c r="O20" s="191">
        <v>140417</v>
      </c>
      <c r="P20" s="578">
        <v>0.1663642228822701</v>
      </c>
      <c r="Q20" s="191">
        <v>220400</v>
      </c>
      <c r="R20" s="578">
        <v>0.21904033037284917</v>
      </c>
      <c r="S20" s="191">
        <v>59350</v>
      </c>
      <c r="T20" s="578">
        <v>0.30367265477430899</v>
      </c>
      <c r="U20" s="191">
        <v>76991</v>
      </c>
      <c r="V20" s="578">
        <v>0.17775433991978593</v>
      </c>
      <c r="W20" s="189">
        <v>703303</v>
      </c>
      <c r="X20" s="579">
        <v>0.14573877102463481</v>
      </c>
      <c r="Y20" s="844">
        <v>1</v>
      </c>
      <c r="Z20" s="96" t="e">
        <f>[36]売上明細!W29</f>
        <v>#REF!</v>
      </c>
      <c r="AA20" s="723"/>
      <c r="AB20" s="590"/>
    </row>
    <row r="21" spans="1:28" s="103" customFormat="1" ht="25.2" customHeight="1" thickBot="1">
      <c r="A21" s="295" t="s">
        <v>25</v>
      </c>
      <c r="B21" s="296" t="s">
        <v>211</v>
      </c>
      <c r="C21" s="192"/>
      <c r="D21" s="580">
        <v>0.32868117808889641</v>
      </c>
      <c r="E21" s="581">
        <v>0.67131882191110392</v>
      </c>
      <c r="F21" s="582">
        <v>0.19612380302646065</v>
      </c>
      <c r="G21" s="582">
        <v>0.29453526862203161</v>
      </c>
      <c r="H21" s="582">
        <v>7.4164631457451086E-2</v>
      </c>
      <c r="I21" s="582">
        <v>0.10649511880516047</v>
      </c>
      <c r="J21" s="583">
        <v>1</v>
      </c>
      <c r="K21" s="193">
        <v>0.29310793254873568</v>
      </c>
      <c r="L21" s="194"/>
      <c r="M21" s="195">
        <v>0.70689206745126454</v>
      </c>
      <c r="N21" s="196"/>
      <c r="O21" s="197">
        <v>0.19965440019202663</v>
      </c>
      <c r="P21" s="194"/>
      <c r="Q21" s="197">
        <v>0.31337891345542784</v>
      </c>
      <c r="R21" s="194"/>
      <c r="S21" s="197">
        <v>8.438782419488762E-2</v>
      </c>
      <c r="T21" s="194"/>
      <c r="U21" s="197">
        <v>0.1094709296089223</v>
      </c>
      <c r="V21" s="194"/>
      <c r="W21" s="195">
        <v>1</v>
      </c>
      <c r="X21" s="198"/>
      <c r="Y21" s="584"/>
      <c r="Z21" s="103" t="e">
        <f>[36]売上明細!W30</f>
        <v>#REF!</v>
      </c>
      <c r="AB21" s="589"/>
    </row>
    <row r="22" spans="1:28" ht="18.75" customHeight="1">
      <c r="A22" s="125" t="s">
        <v>16</v>
      </c>
      <c r="C22" s="126" t="s">
        <v>212</v>
      </c>
      <c r="D22" s="199"/>
      <c r="E22" s="199"/>
      <c r="F22" s="127" t="s">
        <v>421</v>
      </c>
      <c r="G22" s="127"/>
      <c r="H22" s="128"/>
      <c r="I22" s="128"/>
      <c r="J22" s="128"/>
      <c r="K22" s="199"/>
      <c r="L22" s="199"/>
      <c r="M22" s="199"/>
      <c r="N22" s="128"/>
      <c r="O22" s="127" t="s">
        <v>429</v>
      </c>
      <c r="P22" s="127"/>
      <c r="Q22" s="128"/>
      <c r="R22" s="200"/>
      <c r="S22" s="128"/>
      <c r="T22" s="200"/>
      <c r="U22" s="128"/>
      <c r="V22" s="200"/>
      <c r="W22" s="199"/>
      <c r="X22" s="128"/>
      <c r="Y22" s="201"/>
    </row>
    <row r="23" spans="1:28" s="104" customFormat="1" ht="24.6" customHeight="1">
      <c r="D23" s="202"/>
      <c r="E23" s="202"/>
      <c r="F23" s="129" t="s">
        <v>422</v>
      </c>
      <c r="G23" s="127"/>
      <c r="H23" s="130"/>
      <c r="I23" s="130"/>
      <c r="J23" s="130"/>
      <c r="K23" s="202"/>
      <c r="L23" s="202"/>
      <c r="M23" s="202"/>
      <c r="N23" s="130"/>
      <c r="O23" s="129" t="s">
        <v>428</v>
      </c>
      <c r="P23" s="838"/>
      <c r="Q23" s="130"/>
      <c r="R23" s="203"/>
      <c r="S23" s="130"/>
      <c r="T23" s="235"/>
      <c r="U23" s="130"/>
      <c r="V23" s="203"/>
      <c r="W23" s="202"/>
      <c r="X23" s="130"/>
      <c r="Y23" s="204"/>
    </row>
    <row r="24" spans="1:28" s="104" customFormat="1" ht="24.6" customHeight="1">
      <c r="A24" s="846" t="s">
        <v>356</v>
      </c>
      <c r="B24" s="847"/>
      <c r="C24" s="847"/>
      <c r="D24" s="848" t="s">
        <v>348</v>
      </c>
      <c r="E24" s="847"/>
      <c r="F24" s="847"/>
      <c r="G24" s="847"/>
      <c r="H24" s="847"/>
      <c r="I24" s="832"/>
      <c r="J24" s="832"/>
      <c r="K24" s="832"/>
      <c r="L24" s="832"/>
      <c r="M24" s="832"/>
      <c r="N24" s="832"/>
      <c r="O24" s="832"/>
      <c r="P24" s="832"/>
      <c r="Q24" s="832"/>
      <c r="R24" s="202"/>
      <c r="S24" s="488"/>
      <c r="T24" s="235"/>
      <c r="U24" s="833"/>
      <c r="V24" s="833"/>
      <c r="W24" s="833"/>
      <c r="X24" s="833"/>
      <c r="Y24" s="833"/>
      <c r="Z24" s="585"/>
    </row>
    <row r="25" spans="1:28" s="282" customFormat="1" ht="63" customHeight="1">
      <c r="A25" s="1146" t="s">
        <v>443</v>
      </c>
      <c r="B25" s="1146"/>
      <c r="C25" s="1146"/>
      <c r="D25" s="1134" t="s">
        <v>430</v>
      </c>
      <c r="E25" s="1134"/>
      <c r="F25" s="1134"/>
      <c r="G25" s="1134"/>
      <c r="H25" s="1134"/>
      <c r="I25" s="1134"/>
      <c r="J25" s="1134"/>
      <c r="K25" s="1134"/>
      <c r="L25" s="1134"/>
      <c r="M25" s="1134"/>
      <c r="N25" s="1134"/>
      <c r="O25" s="1134"/>
      <c r="P25" s="1134"/>
      <c r="Q25" s="1134"/>
    </row>
    <row r="26" spans="1:28" s="104" customFormat="1" ht="23.4" customHeight="1">
      <c r="D26" s="202" t="s">
        <v>417</v>
      </c>
      <c r="E26" s="202"/>
      <c r="F26" s="129"/>
      <c r="G26" s="130"/>
      <c r="H26" s="130"/>
      <c r="I26" s="130"/>
      <c r="J26" s="130"/>
      <c r="K26" s="1148"/>
      <c r="L26" s="1148"/>
      <c r="M26" s="1148"/>
      <c r="N26" s="1148"/>
      <c r="O26" s="1148"/>
      <c r="P26" s="1148"/>
      <c r="Q26" s="1148"/>
      <c r="R26" s="1148"/>
      <c r="S26" s="1148"/>
      <c r="T26" s="1148"/>
      <c r="U26" s="1148"/>
      <c r="V26" s="1148"/>
      <c r="W26" s="1148"/>
      <c r="X26" s="1148"/>
      <c r="Y26" s="1148"/>
    </row>
    <row r="27" spans="1:28" ht="35.25" customHeight="1" thickBot="1">
      <c r="A27" s="205" t="s">
        <v>401</v>
      </c>
      <c r="D27" s="1149" t="s">
        <v>402</v>
      </c>
      <c r="E27" s="1149"/>
      <c r="F27" s="1149"/>
      <c r="G27" s="1150"/>
      <c r="H27" s="1150"/>
      <c r="I27" s="1150"/>
      <c r="J27" s="1150"/>
      <c r="K27" s="1150"/>
      <c r="L27" s="21"/>
      <c r="M27" s="131"/>
      <c r="N27" s="106"/>
      <c r="O27" s="109"/>
      <c r="S27" s="105"/>
      <c r="U27" s="105"/>
      <c r="W27" s="21"/>
      <c r="X27" s="105"/>
      <c r="Y27" s="106"/>
    </row>
    <row r="28" spans="1:28" s="100" customFormat="1" ht="30.75" customHeight="1">
      <c r="A28" s="206"/>
      <c r="B28" s="207"/>
      <c r="C28" s="207"/>
      <c r="D28" s="1135" t="s">
        <v>423</v>
      </c>
      <c r="E28" s="1136"/>
      <c r="F28" s="1137"/>
      <c r="G28" s="1140" t="s">
        <v>446</v>
      </c>
      <c r="H28" s="210"/>
      <c r="I28" s="208"/>
      <c r="J28" s="209"/>
      <c r="K28" s="210"/>
      <c r="L28" s="211"/>
      <c r="M28" s="212"/>
      <c r="N28" s="213"/>
      <c r="O28" s="212"/>
      <c r="P28" s="213"/>
      <c r="Q28" s="212"/>
      <c r="R28" s="213"/>
      <c r="S28" s="212"/>
      <c r="T28" s="209"/>
      <c r="U28" s="214"/>
      <c r="V28" s="211"/>
    </row>
    <row r="29" spans="1:28" s="99" customFormat="1" ht="29.25" customHeight="1" thickBot="1">
      <c r="A29" s="115"/>
      <c r="B29" s="116"/>
      <c r="C29" s="117"/>
      <c r="D29" s="1142" t="s">
        <v>204</v>
      </c>
      <c r="E29" s="1143"/>
      <c r="F29" s="1083" t="s">
        <v>205</v>
      </c>
      <c r="G29" s="1141"/>
      <c r="H29" s="215"/>
      <c r="I29" s="215"/>
      <c r="J29" s="216"/>
      <c r="K29" s="215"/>
      <c r="L29" s="217"/>
      <c r="M29" s="215"/>
      <c r="N29" s="218"/>
      <c r="O29" s="215"/>
      <c r="P29" s="218"/>
      <c r="Q29" s="215"/>
      <c r="R29" s="218"/>
      <c r="S29" s="215"/>
      <c r="T29" s="219"/>
      <c r="U29" s="215"/>
      <c r="V29" s="216"/>
    </row>
    <row r="30" spans="1:28" s="96" customFormat="1" ht="30" customHeight="1" thickBot="1">
      <c r="A30" s="692" t="s">
        <v>447</v>
      </c>
      <c r="B30" s="693"/>
      <c r="C30" s="773" t="s">
        <v>448</v>
      </c>
      <c r="D30" s="1144">
        <v>444500</v>
      </c>
      <c r="E30" s="1145"/>
      <c r="F30" s="1084">
        <v>0.11927885661142001</v>
      </c>
      <c r="G30" s="1085">
        <v>0.57354838709677425</v>
      </c>
      <c r="H30" s="819"/>
      <c r="I30" s="694"/>
      <c r="J30" s="695"/>
      <c r="K30" s="696"/>
      <c r="L30" s="697"/>
      <c r="M30" s="698"/>
      <c r="N30" s="699"/>
      <c r="O30" s="700"/>
      <c r="P30" s="699"/>
      <c r="Q30" s="701"/>
      <c r="R30" s="699"/>
      <c r="S30" s="701"/>
      <c r="T30" s="702"/>
      <c r="U30" s="701"/>
      <c r="V30" s="629"/>
    </row>
    <row r="31" spans="1:28" s="96" customFormat="1" ht="30" customHeight="1" thickBot="1">
      <c r="A31" s="692" t="s">
        <v>449</v>
      </c>
      <c r="B31" s="703"/>
      <c r="C31" s="773" t="s">
        <v>450</v>
      </c>
      <c r="D31" s="1144">
        <v>192300</v>
      </c>
      <c r="E31" s="1145"/>
      <c r="F31" s="1084">
        <v>3.7579960115450062E-2</v>
      </c>
      <c r="G31" s="1085">
        <v>0.24812903225806451</v>
      </c>
      <c r="H31" s="819"/>
      <c r="I31" s="701" t="s">
        <v>255</v>
      </c>
      <c r="J31" s="704"/>
      <c r="K31" s="705"/>
      <c r="L31" s="706"/>
      <c r="M31" s="701"/>
      <c r="N31" s="706"/>
      <c r="O31" s="701"/>
      <c r="P31" s="706"/>
      <c r="Q31" s="701"/>
      <c r="R31" s="706"/>
      <c r="S31" s="701"/>
      <c r="T31" s="702"/>
      <c r="U31" s="701"/>
      <c r="V31" s="629"/>
    </row>
    <row r="32" spans="1:28" s="96" customFormat="1" ht="30" customHeight="1" thickBot="1">
      <c r="A32" s="692" t="s">
        <v>312</v>
      </c>
      <c r="B32" s="703"/>
      <c r="C32" s="773" t="s">
        <v>451</v>
      </c>
      <c r="D32" s="1144">
        <v>138000</v>
      </c>
      <c r="E32" s="1145"/>
      <c r="F32" s="1084">
        <v>0.14440834161395033</v>
      </c>
      <c r="G32" s="1085">
        <v>0.17806451612903226</v>
      </c>
      <c r="H32" s="819"/>
      <c r="I32" s="701"/>
      <c r="J32" s="707"/>
      <c r="K32" s="698"/>
      <c r="L32" s="697"/>
      <c r="M32" s="698"/>
      <c r="N32" s="699"/>
      <c r="O32" s="1131"/>
      <c r="P32" s="1131"/>
      <c r="Q32" s="1131"/>
      <c r="R32" s="1131"/>
      <c r="S32" s="1131"/>
      <c r="T32" s="1131"/>
      <c r="U32" s="1131"/>
      <c r="V32" s="1131"/>
    </row>
    <row r="33" spans="1:26" ht="25.2" customHeight="1" thickBot="1">
      <c r="A33" s="1088" t="s">
        <v>51</v>
      </c>
      <c r="B33" s="123"/>
      <c r="C33" s="1089" t="s">
        <v>452</v>
      </c>
      <c r="D33" s="1138">
        <v>200</v>
      </c>
      <c r="E33" s="1147"/>
      <c r="F33" s="1086">
        <v>-0.20397134556349361</v>
      </c>
      <c r="G33" s="1087">
        <v>2.5806451612903227E-4</v>
      </c>
      <c r="H33" s="819"/>
      <c r="I33" s="607"/>
      <c r="J33" s="707"/>
      <c r="K33" s="708"/>
      <c r="L33" s="709"/>
      <c r="M33" s="607"/>
      <c r="N33" s="709"/>
      <c r="O33" s="607"/>
      <c r="P33" s="709"/>
      <c r="Q33" s="607"/>
      <c r="R33" s="709"/>
      <c r="S33" s="607"/>
      <c r="T33" s="707"/>
      <c r="U33" s="607"/>
      <c r="V33" s="710"/>
      <c r="W33" s="21"/>
      <c r="X33" s="21"/>
      <c r="Y33" s="21"/>
    </row>
    <row r="34" spans="1:26" ht="23.25" customHeight="1" thickBot="1">
      <c r="A34" s="1132" t="s">
        <v>194</v>
      </c>
      <c r="B34" s="1133"/>
      <c r="C34" s="1089" t="s">
        <v>26</v>
      </c>
      <c r="D34" s="1138">
        <v>775000</v>
      </c>
      <c r="E34" s="1139"/>
      <c r="F34" s="1086">
        <v>0.10194264326195368</v>
      </c>
      <c r="G34" s="1087">
        <v>1</v>
      </c>
      <c r="H34" s="819"/>
      <c r="I34" s="607"/>
      <c r="J34" s="707"/>
      <c r="K34" s="708"/>
      <c r="L34" s="709"/>
      <c r="M34" s="607"/>
      <c r="N34" s="709"/>
      <c r="O34" s="607"/>
      <c r="P34" s="709"/>
      <c r="Q34" s="607"/>
      <c r="R34" s="709"/>
      <c r="S34" s="607"/>
      <c r="T34" s="707"/>
      <c r="U34" s="607"/>
      <c r="V34" s="710"/>
      <c r="W34" s="21"/>
      <c r="X34" s="21"/>
      <c r="Y34" s="21"/>
    </row>
    <row r="35" spans="1:26" ht="18.75" customHeight="1">
      <c r="A35" s="711" t="s">
        <v>16</v>
      </c>
      <c r="B35" s="712"/>
      <c r="C35" s="713" t="s">
        <v>212</v>
      </c>
      <c r="D35" s="712"/>
      <c r="E35" s="712"/>
      <c r="F35" s="127" t="s">
        <v>444</v>
      </c>
      <c r="G35" s="714"/>
      <c r="H35" s="714"/>
      <c r="I35" s="714"/>
      <c r="J35" s="712"/>
      <c r="K35" s="820"/>
      <c r="L35" s="712"/>
      <c r="M35" s="1082"/>
      <c r="N35" s="1082"/>
      <c r="O35" s="1082"/>
      <c r="P35" s="1082"/>
      <c r="Q35" s="1082"/>
      <c r="R35" s="1082"/>
      <c r="S35" s="1082"/>
      <c r="T35" s="1082"/>
      <c r="U35" s="1082"/>
      <c r="V35" s="1082"/>
      <c r="W35" s="1082"/>
      <c r="X35" s="1082"/>
      <c r="Y35" s="1082"/>
    </row>
    <row r="36" spans="1:26">
      <c r="A36" s="712"/>
      <c r="B36" s="712"/>
      <c r="C36" s="712"/>
      <c r="D36" s="712"/>
      <c r="E36" s="712"/>
      <c r="F36" s="129" t="s">
        <v>445</v>
      </c>
      <c r="G36" s="714"/>
      <c r="H36" s="714"/>
      <c r="I36" s="714"/>
      <c r="J36" s="712"/>
      <c r="K36" s="712"/>
      <c r="L36" s="712"/>
      <c r="M36" s="715"/>
      <c r="N36" s="716"/>
      <c r="O36" s="717"/>
      <c r="P36" s="718"/>
      <c r="Q36" s="719"/>
      <c r="R36" s="718"/>
      <c r="S36" s="714"/>
      <c r="T36" s="718"/>
      <c r="U36" s="714"/>
      <c r="V36" s="718"/>
      <c r="W36" s="712"/>
      <c r="X36" s="714"/>
      <c r="Y36" s="716"/>
    </row>
    <row r="37" spans="1:26" ht="5.7" customHeight="1">
      <c r="D37" s="223"/>
      <c r="E37" s="223"/>
      <c r="F37" s="223"/>
      <c r="G37" s="222"/>
      <c r="H37" s="222"/>
      <c r="I37" s="222"/>
      <c r="J37" s="222"/>
      <c r="K37" s="223"/>
      <c r="L37" s="223"/>
      <c r="M37" s="229"/>
      <c r="N37" s="230"/>
      <c r="O37" s="231"/>
      <c r="P37" s="227"/>
      <c r="Q37" s="228"/>
      <c r="R37" s="227"/>
      <c r="S37" s="222"/>
      <c r="T37" s="227"/>
      <c r="U37" s="222"/>
      <c r="V37" s="227"/>
      <c r="W37" s="221"/>
      <c r="X37" s="232"/>
      <c r="Y37" s="225"/>
      <c r="Z37" s="233">
        <v>0.16048118128728073</v>
      </c>
    </row>
    <row r="38" spans="1:26" ht="74.25" customHeight="1">
      <c r="D38" s="221"/>
      <c r="E38" s="221"/>
      <c r="F38" s="221"/>
      <c r="G38" s="222"/>
      <c r="H38" s="222"/>
      <c r="I38" s="222"/>
      <c r="J38" s="222"/>
      <c r="K38" s="223"/>
      <c r="L38" s="223"/>
      <c r="M38" s="229"/>
      <c r="N38" s="230"/>
      <c r="O38" s="231"/>
      <c r="P38" s="227"/>
      <c r="Q38" s="228"/>
      <c r="R38" s="227"/>
      <c r="S38" s="222"/>
      <c r="T38" s="227"/>
      <c r="U38" s="222"/>
      <c r="V38" s="227"/>
      <c r="W38" s="221"/>
      <c r="X38" s="232"/>
      <c r="Y38" s="225"/>
      <c r="Z38" s="233">
        <v>0.10269669716226339</v>
      </c>
    </row>
    <row r="39" spans="1:26">
      <c r="D39" s="223"/>
      <c r="E39" s="223"/>
      <c r="F39" s="223"/>
      <c r="G39" s="222"/>
      <c r="H39" s="222"/>
      <c r="I39" s="222"/>
      <c r="J39" s="222"/>
      <c r="K39" s="223"/>
      <c r="L39" s="223"/>
      <c r="M39" s="229"/>
      <c r="N39" s="230"/>
      <c r="O39" s="231"/>
      <c r="P39" s="227"/>
      <c r="Q39" s="228"/>
      <c r="R39" s="227"/>
      <c r="S39" s="222"/>
      <c r="T39" s="227"/>
      <c r="U39" s="222"/>
      <c r="V39" s="227"/>
      <c r="W39" s="221"/>
      <c r="X39" s="232"/>
      <c r="Y39" s="225"/>
      <c r="Z39" s="233">
        <v>0.38279456825646341</v>
      </c>
    </row>
    <row r="40" spans="1:26">
      <c r="D40" s="223"/>
      <c r="E40" s="223"/>
      <c r="F40" s="223"/>
      <c r="G40" s="222"/>
      <c r="H40" s="222"/>
      <c r="I40" s="222"/>
      <c r="J40" s="222"/>
      <c r="K40" s="223"/>
      <c r="L40" s="223"/>
      <c r="M40" s="224"/>
      <c r="N40" s="225"/>
      <c r="O40" s="226"/>
      <c r="P40" s="227"/>
      <c r="Q40" s="228"/>
      <c r="R40" s="227"/>
      <c r="S40" s="222"/>
      <c r="T40" s="227"/>
      <c r="U40" s="222"/>
      <c r="V40" s="227"/>
      <c r="W40" s="223"/>
      <c r="X40" s="222"/>
      <c r="Y40" s="225"/>
    </row>
    <row r="41" spans="1:26">
      <c r="D41" s="223"/>
      <c r="E41" s="223"/>
      <c r="F41" s="223"/>
      <c r="G41" s="222"/>
      <c r="H41" s="222"/>
      <c r="I41" s="222"/>
      <c r="J41" s="222"/>
      <c r="K41" s="223"/>
      <c r="L41" s="223"/>
      <c r="M41" s="224"/>
      <c r="N41" s="225"/>
      <c r="O41" s="226"/>
      <c r="P41" s="227"/>
      <c r="Q41" s="228"/>
      <c r="R41" s="227"/>
      <c r="S41" s="222"/>
      <c r="T41" s="227"/>
      <c r="U41" s="222"/>
      <c r="V41" s="227"/>
      <c r="W41" s="223"/>
      <c r="X41" s="222"/>
      <c r="Y41" s="225"/>
    </row>
    <row r="42" spans="1:26">
      <c r="D42" s="223"/>
      <c r="E42" s="223"/>
      <c r="F42" s="223"/>
      <c r="G42" s="222"/>
      <c r="H42" s="222"/>
      <c r="I42" s="222"/>
      <c r="J42" s="222"/>
      <c r="K42" s="223"/>
      <c r="L42" s="223"/>
      <c r="M42" s="224"/>
      <c r="N42" s="225"/>
      <c r="O42" s="226"/>
      <c r="P42" s="227"/>
      <c r="Q42" s="228"/>
      <c r="R42" s="227"/>
      <c r="S42" s="222"/>
      <c r="T42" s="227"/>
      <c r="U42" s="222"/>
      <c r="V42" s="227"/>
      <c r="W42" s="223"/>
      <c r="X42" s="222"/>
      <c r="Y42" s="225"/>
    </row>
    <row r="43" spans="1:26">
      <c r="D43" s="223"/>
      <c r="E43" s="223"/>
      <c r="F43" s="223"/>
      <c r="G43" s="222"/>
      <c r="H43" s="222"/>
      <c r="I43" s="222"/>
      <c r="J43" s="222"/>
      <c r="K43" s="223"/>
      <c r="L43" s="223"/>
      <c r="M43" s="229"/>
      <c r="N43" s="230"/>
      <c r="O43" s="231"/>
      <c r="P43" s="227"/>
      <c r="Q43" s="228"/>
      <c r="R43" s="227"/>
      <c r="S43" s="222"/>
      <c r="T43" s="227"/>
      <c r="U43" s="222"/>
      <c r="V43" s="227"/>
      <c r="W43" s="221"/>
      <c r="X43" s="232"/>
      <c r="Y43" s="225"/>
      <c r="Z43" s="233">
        <v>0.21818440904550981</v>
      </c>
    </row>
    <row r="44" spans="1:26">
      <c r="D44" s="223"/>
      <c r="E44" s="223"/>
      <c r="F44" s="223"/>
      <c r="G44" s="222"/>
      <c r="H44" s="222"/>
      <c r="I44" s="222"/>
      <c r="J44" s="222"/>
      <c r="K44" s="223"/>
      <c r="L44" s="223"/>
      <c r="M44" s="229"/>
      <c r="N44" s="230"/>
      <c r="O44" s="231"/>
      <c r="P44" s="227"/>
      <c r="Q44" s="228"/>
      <c r="R44" s="227"/>
      <c r="S44" s="222"/>
      <c r="T44" s="227"/>
      <c r="U44" s="222"/>
      <c r="V44" s="227"/>
      <c r="W44" s="221"/>
      <c r="X44" s="232"/>
      <c r="Y44" s="225"/>
      <c r="Z44" s="233">
        <v>0.23741061301624847</v>
      </c>
    </row>
    <row r="45" spans="1:26">
      <c r="D45" s="223"/>
      <c r="E45" s="223"/>
      <c r="F45" s="223"/>
      <c r="G45" s="222"/>
      <c r="H45" s="222"/>
      <c r="I45" s="222"/>
      <c r="J45" s="222"/>
      <c r="K45" s="223"/>
      <c r="L45" s="223"/>
      <c r="M45" s="224"/>
      <c r="N45" s="225"/>
      <c r="O45" s="226"/>
      <c r="P45" s="227"/>
      <c r="Q45" s="228"/>
      <c r="R45" s="227"/>
      <c r="S45" s="222"/>
      <c r="T45" s="227"/>
      <c r="U45" s="222"/>
      <c r="V45" s="227"/>
      <c r="W45" s="223"/>
      <c r="X45" s="222"/>
      <c r="Y45" s="225"/>
    </row>
    <row r="46" spans="1:26" ht="13.8">
      <c r="D46" s="223"/>
      <c r="E46" s="223"/>
      <c r="F46" s="223"/>
      <c r="G46" s="222"/>
      <c r="H46" s="222"/>
      <c r="I46" s="222"/>
      <c r="J46" s="222"/>
      <c r="K46" s="223"/>
      <c r="L46" s="223"/>
      <c r="M46" s="220"/>
      <c r="N46" s="234"/>
      <c r="O46" s="220"/>
      <c r="P46" s="235"/>
      <c r="Q46" s="236"/>
      <c r="R46" s="235"/>
      <c r="S46" s="236"/>
      <c r="T46" s="235"/>
      <c r="U46" s="236"/>
      <c r="V46" s="235"/>
      <c r="W46" s="237"/>
      <c r="X46" s="235"/>
      <c r="Y46" s="225"/>
    </row>
    <row r="47" spans="1:26">
      <c r="D47" s="223"/>
      <c r="E47" s="223"/>
      <c r="F47" s="223"/>
      <c r="G47" s="222"/>
      <c r="H47" s="222"/>
      <c r="I47" s="222"/>
      <c r="J47" s="222"/>
      <c r="K47" s="223"/>
      <c r="L47" s="223"/>
      <c r="M47" s="224"/>
      <c r="N47" s="225"/>
      <c r="O47" s="226"/>
      <c r="P47" s="227"/>
      <c r="Q47" s="228"/>
      <c r="R47" s="227"/>
      <c r="S47" s="222"/>
      <c r="T47" s="227"/>
      <c r="U47" s="222"/>
      <c r="V47" s="227"/>
      <c r="W47" s="223"/>
      <c r="X47" s="222"/>
      <c r="Y47" s="225"/>
    </row>
    <row r="48" spans="1:26">
      <c r="D48" s="223"/>
      <c r="E48" s="223"/>
      <c r="F48" s="223"/>
      <c r="G48" s="222"/>
      <c r="H48" s="222"/>
      <c r="I48" s="222"/>
      <c r="J48" s="222"/>
      <c r="K48" s="223"/>
      <c r="L48" s="223"/>
      <c r="M48" s="224"/>
      <c r="N48" s="225"/>
      <c r="O48" s="226"/>
      <c r="P48" s="227"/>
      <c r="Q48" s="228"/>
      <c r="R48" s="227"/>
      <c r="S48" s="222"/>
      <c r="T48" s="227"/>
      <c r="U48" s="222"/>
      <c r="V48" s="227"/>
      <c r="W48" s="223"/>
      <c r="X48" s="222"/>
      <c r="Y48" s="225"/>
    </row>
    <row r="49" spans="4:25">
      <c r="D49" s="223"/>
      <c r="E49" s="223"/>
      <c r="F49" s="223"/>
      <c r="G49" s="222"/>
      <c r="H49" s="222"/>
      <c r="I49" s="222"/>
      <c r="J49" s="222"/>
      <c r="K49" s="223"/>
      <c r="L49" s="223"/>
      <c r="M49" s="224"/>
      <c r="N49" s="225"/>
      <c r="O49" s="226"/>
      <c r="P49" s="227"/>
      <c r="Q49" s="228"/>
      <c r="R49" s="227"/>
      <c r="S49" s="222"/>
      <c r="T49" s="227"/>
      <c r="U49" s="222"/>
      <c r="V49" s="227"/>
      <c r="W49" s="223"/>
      <c r="X49" s="222"/>
      <c r="Y49" s="225"/>
    </row>
    <row r="50" spans="4:25">
      <c r="F50" s="21"/>
      <c r="J50" s="105"/>
      <c r="L50" s="223"/>
      <c r="M50" s="224"/>
      <c r="N50" s="225"/>
      <c r="O50" s="226"/>
      <c r="P50" s="227"/>
      <c r="Q50" s="228"/>
      <c r="R50" s="227"/>
      <c r="S50" s="222"/>
      <c r="T50" s="227"/>
      <c r="U50" s="222"/>
      <c r="V50" s="227"/>
      <c r="W50" s="223"/>
      <c r="X50" s="222"/>
      <c r="Y50" s="225"/>
    </row>
    <row r="51" spans="4:25">
      <c r="F51" s="21"/>
      <c r="J51" s="105"/>
      <c r="L51" s="21"/>
      <c r="M51" s="131"/>
      <c r="N51" s="106"/>
      <c r="O51" s="109"/>
      <c r="S51" s="105"/>
      <c r="U51" s="105"/>
      <c r="W51" s="21"/>
      <c r="X51" s="105"/>
      <c r="Y51" s="106"/>
    </row>
    <row r="52" spans="4:25">
      <c r="F52" s="21"/>
      <c r="J52" s="105"/>
      <c r="L52" s="21"/>
      <c r="M52" s="131"/>
      <c r="N52" s="106"/>
      <c r="O52" s="109"/>
      <c r="S52" s="105"/>
      <c r="U52" s="105"/>
      <c r="W52" s="21"/>
      <c r="X52" s="105"/>
      <c r="Y52" s="106"/>
    </row>
    <row r="53" spans="4:25">
      <c r="F53" s="21"/>
      <c r="J53" s="105"/>
      <c r="L53" s="21"/>
      <c r="M53" s="131"/>
      <c r="N53" s="106"/>
      <c r="O53" s="109"/>
      <c r="S53" s="105"/>
      <c r="U53" s="105"/>
      <c r="W53" s="21"/>
      <c r="X53" s="105"/>
      <c r="Y53" s="106"/>
    </row>
    <row r="54" spans="4:25">
      <c r="F54" s="21"/>
      <c r="J54" s="105"/>
      <c r="L54" s="21"/>
      <c r="M54" s="131"/>
      <c r="N54" s="106"/>
      <c r="O54" s="109"/>
      <c r="S54" s="105"/>
      <c r="U54" s="105"/>
      <c r="W54" s="21"/>
      <c r="X54" s="105"/>
      <c r="Y54" s="106"/>
    </row>
    <row r="55" spans="4:25">
      <c r="F55" s="21"/>
      <c r="J55" s="105"/>
      <c r="L55" s="21"/>
      <c r="M55" s="131"/>
      <c r="N55" s="106"/>
      <c r="O55" s="109"/>
      <c r="S55" s="105"/>
      <c r="U55" s="105"/>
      <c r="W55" s="21"/>
      <c r="X55" s="105"/>
      <c r="Y55" s="106"/>
    </row>
    <row r="56" spans="4:25">
      <c r="F56" s="21"/>
      <c r="J56" s="105"/>
      <c r="L56" s="21"/>
      <c r="M56" s="131"/>
      <c r="N56" s="106"/>
      <c r="O56" s="109"/>
      <c r="S56" s="105"/>
      <c r="U56" s="105"/>
      <c r="W56" s="21"/>
      <c r="X56" s="105"/>
      <c r="Y56" s="106"/>
    </row>
    <row r="57" spans="4:25">
      <c r="F57" s="21"/>
      <c r="J57" s="105"/>
      <c r="L57" s="21"/>
      <c r="M57" s="131"/>
      <c r="N57" s="106"/>
      <c r="O57" s="109"/>
      <c r="S57" s="105"/>
      <c r="U57" s="105"/>
      <c r="W57" s="21"/>
      <c r="X57" s="105"/>
      <c r="Y57" s="106"/>
    </row>
    <row r="58" spans="4:25">
      <c r="F58" s="21"/>
      <c r="J58" s="105"/>
      <c r="L58" s="21"/>
      <c r="M58" s="131"/>
      <c r="N58" s="106"/>
      <c r="O58" s="109"/>
      <c r="S58" s="105"/>
      <c r="U58" s="105"/>
      <c r="W58" s="21"/>
      <c r="X58" s="105"/>
      <c r="Y58" s="106"/>
    </row>
    <row r="59" spans="4:25">
      <c r="F59" s="21"/>
      <c r="J59" s="105"/>
      <c r="L59" s="21"/>
      <c r="M59" s="131"/>
      <c r="N59" s="106"/>
      <c r="O59" s="109"/>
      <c r="S59" s="105"/>
      <c r="U59" s="105"/>
      <c r="W59" s="21"/>
      <c r="X59" s="105"/>
      <c r="Y59" s="106"/>
    </row>
    <row r="60" spans="4:25">
      <c r="F60" s="21"/>
      <c r="J60" s="105"/>
      <c r="L60" s="21"/>
      <c r="M60" s="131"/>
      <c r="N60" s="106"/>
      <c r="O60" s="109"/>
      <c r="S60" s="105"/>
      <c r="U60" s="105"/>
      <c r="W60" s="21"/>
      <c r="X60" s="105"/>
      <c r="Y60" s="106"/>
    </row>
    <row r="61" spans="4:25">
      <c r="F61" s="21"/>
      <c r="J61" s="105"/>
      <c r="L61" s="21"/>
      <c r="M61" s="131"/>
      <c r="N61" s="106"/>
      <c r="O61" s="109"/>
      <c r="S61" s="105"/>
      <c r="U61" s="105"/>
      <c r="W61" s="21"/>
      <c r="X61" s="105"/>
      <c r="Y61" s="106"/>
    </row>
    <row r="62" spans="4:25">
      <c r="F62" s="21"/>
      <c r="J62" s="105"/>
      <c r="L62" s="21"/>
      <c r="M62" s="131"/>
      <c r="N62" s="106"/>
      <c r="O62" s="109"/>
      <c r="S62" s="105"/>
      <c r="U62" s="105"/>
      <c r="W62" s="21"/>
      <c r="X62" s="105"/>
      <c r="Y62" s="106"/>
    </row>
    <row r="63" spans="4:25">
      <c r="F63" s="21"/>
      <c r="J63" s="105"/>
      <c r="L63" s="21"/>
      <c r="M63" s="131"/>
      <c r="N63" s="106"/>
      <c r="O63" s="109"/>
      <c r="S63" s="105"/>
      <c r="U63" s="105"/>
      <c r="W63" s="21"/>
      <c r="X63" s="105"/>
      <c r="Y63" s="106"/>
    </row>
    <row r="64" spans="4:25">
      <c r="F64" s="21"/>
      <c r="J64" s="105"/>
      <c r="L64" s="21"/>
      <c r="M64" s="131"/>
      <c r="N64" s="106"/>
      <c r="O64" s="109"/>
      <c r="S64" s="105"/>
      <c r="U64" s="105"/>
      <c r="W64" s="21"/>
      <c r="X64" s="105"/>
      <c r="Y64" s="106"/>
    </row>
    <row r="65" spans="6:25">
      <c r="F65" s="21"/>
      <c r="J65" s="105"/>
      <c r="L65" s="21"/>
      <c r="M65" s="131"/>
      <c r="N65" s="106"/>
      <c r="O65" s="109"/>
      <c r="S65" s="105"/>
      <c r="U65" s="105"/>
      <c r="W65" s="21"/>
      <c r="X65" s="105"/>
      <c r="Y65" s="106"/>
    </row>
    <row r="66" spans="6:25">
      <c r="F66" s="21"/>
      <c r="J66" s="105"/>
      <c r="L66" s="21"/>
      <c r="M66" s="131"/>
      <c r="N66" s="106"/>
      <c r="O66" s="109"/>
      <c r="S66" s="105"/>
      <c r="U66" s="105"/>
      <c r="W66" s="21"/>
      <c r="X66" s="105"/>
      <c r="Y66" s="106"/>
    </row>
    <row r="67" spans="6:25">
      <c r="F67" s="21"/>
      <c r="J67" s="105"/>
      <c r="L67" s="21"/>
      <c r="M67" s="131"/>
      <c r="N67" s="106"/>
      <c r="O67" s="109"/>
      <c r="S67" s="105"/>
      <c r="U67" s="105"/>
      <c r="W67" s="21"/>
      <c r="X67" s="105"/>
      <c r="Y67" s="106"/>
    </row>
    <row r="68" spans="6:25">
      <c r="F68" s="21"/>
      <c r="J68" s="105"/>
      <c r="L68" s="21"/>
      <c r="M68" s="131"/>
      <c r="N68" s="106"/>
      <c r="O68" s="109"/>
      <c r="S68" s="105"/>
      <c r="U68" s="105"/>
      <c r="W68" s="21"/>
      <c r="X68" s="105"/>
      <c r="Y68" s="106"/>
    </row>
    <row r="69" spans="6:25">
      <c r="F69" s="21"/>
      <c r="J69" s="105"/>
      <c r="L69" s="21"/>
      <c r="M69" s="131"/>
      <c r="N69" s="106"/>
      <c r="O69" s="109"/>
      <c r="S69" s="105"/>
      <c r="U69" s="105"/>
      <c r="W69" s="21"/>
      <c r="X69" s="105"/>
      <c r="Y69" s="106"/>
    </row>
    <row r="70" spans="6:25">
      <c r="F70" s="21"/>
      <c r="J70" s="105"/>
      <c r="L70" s="21"/>
      <c r="M70" s="131"/>
      <c r="N70" s="106"/>
      <c r="O70" s="109"/>
      <c r="S70" s="105"/>
      <c r="U70" s="105"/>
      <c r="W70" s="21"/>
      <c r="X70" s="105"/>
      <c r="Y70" s="106"/>
    </row>
    <row r="71" spans="6:25">
      <c r="F71" s="21"/>
      <c r="J71" s="105"/>
      <c r="L71" s="21"/>
      <c r="M71" s="131"/>
      <c r="N71" s="106"/>
      <c r="O71" s="109"/>
      <c r="S71" s="105"/>
      <c r="U71" s="105"/>
      <c r="W71" s="21"/>
      <c r="X71" s="105"/>
      <c r="Y71" s="106"/>
    </row>
    <row r="72" spans="6:25">
      <c r="F72" s="21"/>
      <c r="J72" s="105"/>
      <c r="L72" s="21"/>
      <c r="M72" s="131"/>
      <c r="N72" s="106"/>
      <c r="O72" s="109"/>
      <c r="S72" s="105"/>
      <c r="U72" s="105"/>
      <c r="W72" s="21"/>
      <c r="X72" s="105"/>
      <c r="Y72" s="106"/>
    </row>
    <row r="73" spans="6:25">
      <c r="F73" s="21"/>
      <c r="J73" s="105"/>
      <c r="L73" s="21"/>
      <c r="M73" s="131"/>
      <c r="N73" s="106"/>
      <c r="O73" s="109"/>
      <c r="S73" s="105"/>
      <c r="U73" s="105"/>
      <c r="W73" s="21"/>
      <c r="X73" s="105"/>
      <c r="Y73" s="106"/>
    </row>
    <row r="74" spans="6:25">
      <c r="F74" s="21"/>
      <c r="J74" s="105"/>
      <c r="L74" s="21"/>
      <c r="M74" s="131"/>
      <c r="N74" s="106"/>
      <c r="O74" s="109"/>
      <c r="S74" s="105"/>
      <c r="U74" s="105"/>
      <c r="W74" s="21"/>
      <c r="X74" s="105"/>
      <c r="Y74" s="106"/>
    </row>
    <row r="75" spans="6:25">
      <c r="F75" s="21"/>
      <c r="J75" s="105"/>
      <c r="L75" s="21"/>
      <c r="M75" s="131"/>
      <c r="N75" s="106"/>
      <c r="O75" s="109"/>
      <c r="S75" s="105"/>
      <c r="U75" s="105"/>
      <c r="W75" s="21"/>
      <c r="X75" s="105"/>
      <c r="Y75" s="106"/>
    </row>
    <row r="76" spans="6:25">
      <c r="F76" s="21"/>
      <c r="J76" s="105"/>
      <c r="L76" s="21"/>
      <c r="M76" s="131"/>
      <c r="N76" s="106"/>
      <c r="O76" s="109"/>
      <c r="S76" s="105"/>
      <c r="U76" s="105"/>
      <c r="W76" s="21"/>
      <c r="X76" s="105"/>
      <c r="Y76" s="106"/>
    </row>
    <row r="77" spans="6:25">
      <c r="F77" s="21"/>
      <c r="J77" s="105"/>
      <c r="L77" s="21"/>
      <c r="M77" s="131"/>
      <c r="N77" s="106"/>
      <c r="O77" s="109"/>
      <c r="S77" s="105"/>
      <c r="U77" s="105"/>
      <c r="W77" s="21"/>
      <c r="X77" s="105"/>
      <c r="Y77" s="106"/>
    </row>
    <row r="78" spans="6:25">
      <c r="F78" s="21"/>
      <c r="J78" s="105"/>
      <c r="L78" s="21"/>
      <c r="M78" s="131"/>
      <c r="N78" s="106"/>
      <c r="O78" s="109"/>
      <c r="S78" s="105"/>
      <c r="U78" s="105"/>
      <c r="W78" s="21"/>
      <c r="X78" s="105"/>
      <c r="Y78" s="106"/>
    </row>
    <row r="79" spans="6:25">
      <c r="F79" s="21"/>
      <c r="J79" s="105"/>
      <c r="L79" s="21"/>
      <c r="M79" s="131"/>
      <c r="N79" s="106"/>
      <c r="O79" s="109"/>
      <c r="S79" s="105"/>
      <c r="U79" s="105"/>
      <c r="W79" s="21"/>
      <c r="X79" s="105"/>
      <c r="Y79" s="106"/>
    </row>
    <row r="80" spans="6:25">
      <c r="F80" s="21"/>
      <c r="J80" s="105"/>
      <c r="L80" s="21"/>
      <c r="M80" s="131"/>
      <c r="N80" s="106"/>
      <c r="O80" s="109"/>
      <c r="S80" s="105"/>
      <c r="U80" s="105"/>
      <c r="W80" s="21"/>
      <c r="X80" s="105"/>
      <c r="Y80" s="106"/>
    </row>
    <row r="81" spans="6:25">
      <c r="F81" s="21"/>
      <c r="J81" s="105"/>
      <c r="L81" s="21"/>
      <c r="M81" s="131"/>
      <c r="N81" s="106"/>
      <c r="O81" s="109"/>
      <c r="S81" s="105"/>
      <c r="U81" s="105"/>
      <c r="W81" s="21"/>
      <c r="X81" s="105"/>
      <c r="Y81" s="106"/>
    </row>
    <row r="82" spans="6:25">
      <c r="F82" s="21"/>
      <c r="J82" s="105"/>
      <c r="L82" s="21"/>
      <c r="M82" s="131"/>
      <c r="N82" s="106"/>
      <c r="O82" s="109"/>
      <c r="S82" s="105"/>
      <c r="U82" s="105"/>
      <c r="W82" s="21"/>
      <c r="X82" s="105"/>
      <c r="Y82" s="106"/>
    </row>
    <row r="83" spans="6:25">
      <c r="F83" s="21"/>
      <c r="J83" s="105"/>
      <c r="L83" s="21"/>
      <c r="M83" s="131"/>
      <c r="N83" s="106"/>
      <c r="O83" s="109"/>
      <c r="S83" s="105"/>
      <c r="U83" s="105"/>
      <c r="W83" s="21"/>
      <c r="X83" s="105"/>
      <c r="Y83" s="106"/>
    </row>
    <row r="84" spans="6:25">
      <c r="F84" s="21"/>
      <c r="J84" s="105"/>
      <c r="L84" s="21"/>
      <c r="M84" s="131"/>
      <c r="N84" s="106"/>
      <c r="O84" s="109"/>
      <c r="S84" s="105"/>
      <c r="U84" s="105"/>
      <c r="W84" s="21"/>
      <c r="X84" s="105"/>
      <c r="Y84" s="106"/>
    </row>
    <row r="85" spans="6:25">
      <c r="F85" s="21"/>
      <c r="J85" s="105"/>
      <c r="L85" s="21"/>
      <c r="M85" s="131"/>
      <c r="N85" s="106"/>
      <c r="O85" s="109"/>
      <c r="S85" s="105"/>
      <c r="U85" s="105"/>
      <c r="W85" s="21"/>
      <c r="X85" s="105"/>
      <c r="Y85" s="106"/>
    </row>
    <row r="86" spans="6:25">
      <c r="F86" s="21"/>
      <c r="J86" s="105"/>
      <c r="L86" s="21"/>
      <c r="M86" s="131"/>
      <c r="N86" s="106"/>
      <c r="O86" s="109"/>
      <c r="S86" s="105"/>
      <c r="U86" s="105"/>
      <c r="W86" s="21"/>
      <c r="X86" s="105"/>
      <c r="Y86" s="106"/>
    </row>
    <row r="87" spans="6:25">
      <c r="F87" s="21"/>
      <c r="J87" s="105"/>
      <c r="L87" s="21"/>
      <c r="M87" s="131"/>
      <c r="N87" s="106"/>
      <c r="O87" s="109"/>
      <c r="S87" s="105"/>
      <c r="U87" s="105"/>
      <c r="W87" s="21"/>
      <c r="X87" s="105"/>
      <c r="Y87" s="106"/>
    </row>
    <row r="88" spans="6:25">
      <c r="F88" s="21"/>
      <c r="J88" s="105"/>
      <c r="L88" s="21"/>
      <c r="M88" s="131"/>
      <c r="N88" s="106"/>
      <c r="O88" s="109"/>
      <c r="S88" s="105"/>
      <c r="U88" s="105"/>
      <c r="W88" s="21"/>
      <c r="X88" s="105"/>
      <c r="Y88" s="106"/>
    </row>
    <row r="89" spans="6:25">
      <c r="F89" s="21"/>
      <c r="J89" s="105"/>
      <c r="L89" s="21"/>
      <c r="M89" s="131"/>
      <c r="N89" s="106"/>
      <c r="O89" s="109"/>
      <c r="S89" s="105"/>
      <c r="U89" s="105"/>
      <c r="W89" s="21"/>
      <c r="X89" s="105"/>
      <c r="Y89" s="106"/>
    </row>
    <row r="90" spans="6:25">
      <c r="F90" s="21"/>
      <c r="J90" s="105"/>
      <c r="L90" s="21"/>
      <c r="M90" s="131"/>
      <c r="N90" s="106"/>
      <c r="O90" s="109"/>
      <c r="S90" s="105"/>
      <c r="U90" s="105"/>
      <c r="W90" s="21"/>
      <c r="X90" s="105"/>
      <c r="Y90" s="106"/>
    </row>
    <row r="91" spans="6:25">
      <c r="F91" s="21"/>
      <c r="J91" s="105"/>
      <c r="L91" s="21"/>
      <c r="M91" s="131"/>
      <c r="N91" s="106"/>
      <c r="O91" s="109"/>
      <c r="S91" s="105"/>
      <c r="U91" s="105"/>
      <c r="W91" s="21"/>
      <c r="X91" s="105"/>
      <c r="Y91" s="106"/>
    </row>
    <row r="92" spans="6:25">
      <c r="F92" s="21"/>
      <c r="J92" s="105"/>
      <c r="L92" s="21"/>
      <c r="M92" s="131"/>
      <c r="N92" s="106"/>
      <c r="O92" s="109"/>
      <c r="S92" s="105"/>
      <c r="U92" s="105"/>
      <c r="W92" s="21"/>
      <c r="X92" s="105"/>
      <c r="Y92" s="106"/>
    </row>
    <row r="93" spans="6:25">
      <c r="F93" s="21"/>
      <c r="J93" s="105"/>
      <c r="L93" s="21"/>
      <c r="M93" s="131"/>
      <c r="N93" s="106"/>
      <c r="O93" s="109"/>
      <c r="S93" s="105"/>
      <c r="U93" s="105"/>
      <c r="W93" s="21"/>
      <c r="X93" s="105"/>
      <c r="Y93" s="106"/>
    </row>
    <row r="94" spans="6:25">
      <c r="F94" s="21"/>
      <c r="J94" s="105"/>
      <c r="L94" s="21"/>
      <c r="M94" s="131"/>
      <c r="N94" s="106"/>
      <c r="O94" s="109"/>
      <c r="S94" s="105"/>
      <c r="U94" s="105"/>
      <c r="W94" s="21"/>
      <c r="X94" s="105"/>
      <c r="Y94" s="106"/>
    </row>
    <row r="95" spans="6:25">
      <c r="F95" s="21"/>
      <c r="J95" s="105"/>
      <c r="L95" s="21"/>
      <c r="M95" s="131"/>
      <c r="N95" s="106"/>
      <c r="O95" s="109"/>
      <c r="S95" s="105"/>
      <c r="U95" s="105"/>
      <c r="W95" s="21"/>
      <c r="X95" s="105"/>
      <c r="Y95" s="106"/>
    </row>
    <row r="96" spans="6:25">
      <c r="F96" s="21"/>
      <c r="J96" s="105"/>
      <c r="L96" s="21"/>
      <c r="M96" s="131"/>
      <c r="N96" s="106"/>
      <c r="O96" s="109"/>
      <c r="S96" s="105"/>
      <c r="U96" s="105"/>
      <c r="W96" s="21"/>
      <c r="X96" s="105"/>
      <c r="Y96" s="106"/>
    </row>
    <row r="97" spans="6:25">
      <c r="F97" s="21"/>
      <c r="J97" s="105"/>
      <c r="L97" s="21"/>
      <c r="M97" s="131"/>
      <c r="N97" s="106"/>
      <c r="O97" s="109"/>
      <c r="S97" s="105"/>
      <c r="U97" s="105"/>
      <c r="W97" s="21"/>
      <c r="X97" s="105"/>
      <c r="Y97" s="106"/>
    </row>
    <row r="98" spans="6:25">
      <c r="F98" s="21"/>
      <c r="J98" s="105"/>
      <c r="L98" s="21"/>
      <c r="M98" s="131"/>
      <c r="N98" s="106"/>
      <c r="O98" s="109"/>
      <c r="S98" s="105"/>
      <c r="U98" s="105"/>
      <c r="W98" s="21"/>
      <c r="X98" s="105"/>
      <c r="Y98" s="106"/>
    </row>
    <row r="99" spans="6:25">
      <c r="F99" s="21"/>
      <c r="J99" s="105"/>
      <c r="L99" s="21"/>
      <c r="M99" s="131"/>
      <c r="N99" s="106"/>
      <c r="O99" s="109"/>
      <c r="S99" s="105"/>
      <c r="U99" s="105"/>
      <c r="W99" s="21"/>
      <c r="X99" s="105"/>
      <c r="Y99" s="106"/>
    </row>
    <row r="100" spans="6:25">
      <c r="F100" s="21"/>
      <c r="J100" s="105"/>
      <c r="L100" s="21"/>
      <c r="M100" s="131"/>
      <c r="N100" s="106"/>
      <c r="O100" s="109"/>
      <c r="S100" s="105"/>
      <c r="U100" s="105"/>
      <c r="W100" s="21"/>
      <c r="X100" s="105"/>
      <c r="Y100" s="106"/>
    </row>
    <row r="101" spans="6:25">
      <c r="F101" s="21"/>
      <c r="J101" s="105"/>
      <c r="L101" s="21"/>
      <c r="M101" s="131"/>
      <c r="N101" s="106"/>
      <c r="O101" s="109"/>
      <c r="S101" s="105"/>
      <c r="U101" s="105"/>
      <c r="W101" s="21"/>
      <c r="X101" s="105"/>
      <c r="Y101" s="106"/>
    </row>
    <row r="102" spans="6:25">
      <c r="F102" s="21"/>
      <c r="J102" s="105"/>
      <c r="L102" s="21"/>
      <c r="M102" s="131"/>
      <c r="N102" s="106"/>
      <c r="O102" s="109"/>
      <c r="S102" s="105"/>
      <c r="U102" s="105"/>
      <c r="W102" s="21"/>
      <c r="X102" s="105"/>
      <c r="Y102" s="106"/>
    </row>
    <row r="103" spans="6:25">
      <c r="F103" s="21"/>
      <c r="J103" s="105"/>
      <c r="L103" s="21"/>
      <c r="M103" s="131"/>
      <c r="N103" s="106"/>
      <c r="O103" s="109"/>
      <c r="S103" s="105"/>
      <c r="U103" s="105"/>
      <c r="W103" s="21"/>
      <c r="X103" s="105"/>
      <c r="Y103" s="106"/>
    </row>
    <row r="104" spans="6:25">
      <c r="F104" s="21"/>
      <c r="J104" s="105"/>
      <c r="L104" s="21"/>
      <c r="M104" s="131"/>
      <c r="N104" s="106"/>
      <c r="O104" s="109"/>
      <c r="S104" s="105"/>
      <c r="U104" s="105"/>
      <c r="W104" s="21"/>
      <c r="X104" s="105"/>
      <c r="Y104" s="106"/>
    </row>
    <row r="105" spans="6:25">
      <c r="F105" s="21"/>
      <c r="J105" s="105"/>
      <c r="L105" s="21"/>
      <c r="M105" s="131"/>
      <c r="N105" s="106"/>
      <c r="O105" s="109"/>
      <c r="S105" s="105"/>
      <c r="U105" s="105"/>
      <c r="W105" s="21"/>
      <c r="X105" s="105"/>
      <c r="Y105" s="106"/>
    </row>
    <row r="106" spans="6:25">
      <c r="F106" s="21"/>
      <c r="J106" s="105"/>
      <c r="L106" s="21"/>
      <c r="M106" s="131"/>
      <c r="N106" s="106"/>
      <c r="O106" s="109"/>
      <c r="S106" s="105"/>
      <c r="U106" s="105"/>
      <c r="W106" s="21"/>
      <c r="X106" s="105"/>
      <c r="Y106" s="106"/>
    </row>
    <row r="107" spans="6:25">
      <c r="F107" s="21"/>
      <c r="J107" s="105"/>
      <c r="L107" s="21"/>
      <c r="M107" s="131"/>
      <c r="N107" s="106"/>
      <c r="O107" s="109"/>
      <c r="S107" s="105"/>
      <c r="U107" s="105"/>
      <c r="W107" s="21"/>
      <c r="X107" s="105"/>
      <c r="Y107" s="106"/>
    </row>
    <row r="108" spans="6:25">
      <c r="F108" s="21"/>
      <c r="J108" s="105"/>
      <c r="L108" s="21"/>
      <c r="M108" s="131"/>
      <c r="N108" s="106"/>
      <c r="O108" s="109"/>
      <c r="S108" s="105"/>
      <c r="U108" s="105"/>
      <c r="W108" s="21"/>
      <c r="X108" s="105"/>
      <c r="Y108" s="106"/>
    </row>
    <row r="109" spans="6:25">
      <c r="F109" s="21"/>
      <c r="J109" s="105"/>
      <c r="L109" s="21"/>
      <c r="M109" s="131"/>
      <c r="N109" s="106"/>
      <c r="O109" s="109"/>
      <c r="S109" s="105"/>
      <c r="U109" s="105"/>
      <c r="W109" s="21"/>
      <c r="X109" s="105"/>
      <c r="Y109" s="106"/>
    </row>
    <row r="110" spans="6:25">
      <c r="F110" s="21"/>
      <c r="J110" s="105"/>
      <c r="L110" s="21"/>
      <c r="M110" s="131"/>
      <c r="N110" s="106"/>
      <c r="O110" s="109"/>
      <c r="S110" s="105"/>
      <c r="U110" s="105"/>
      <c r="W110" s="21"/>
      <c r="X110" s="105"/>
      <c r="Y110" s="106"/>
    </row>
    <row r="111" spans="6:25">
      <c r="F111" s="21"/>
      <c r="J111" s="105"/>
      <c r="L111" s="21"/>
      <c r="M111" s="131"/>
      <c r="N111" s="106"/>
      <c r="O111" s="109"/>
      <c r="S111" s="105"/>
      <c r="U111" s="105"/>
      <c r="W111" s="21"/>
      <c r="X111" s="105"/>
      <c r="Y111" s="106"/>
    </row>
    <row r="112" spans="6:25">
      <c r="F112" s="21"/>
      <c r="J112" s="105"/>
      <c r="L112" s="21"/>
      <c r="M112" s="131"/>
      <c r="N112" s="106"/>
      <c r="O112" s="109"/>
      <c r="S112" s="105"/>
      <c r="U112" s="105"/>
      <c r="W112" s="21"/>
      <c r="X112" s="105"/>
      <c r="Y112" s="106"/>
    </row>
    <row r="113" spans="6:25">
      <c r="F113" s="21"/>
      <c r="J113" s="105"/>
      <c r="L113" s="21"/>
      <c r="M113" s="131"/>
      <c r="N113" s="106"/>
      <c r="O113" s="109"/>
      <c r="S113" s="105"/>
      <c r="U113" s="105"/>
      <c r="W113" s="21"/>
      <c r="X113" s="105"/>
      <c r="Y113" s="106"/>
    </row>
    <row r="114" spans="6:25">
      <c r="F114" s="21"/>
      <c r="J114" s="105"/>
      <c r="L114" s="21"/>
      <c r="M114" s="131"/>
      <c r="N114" s="106"/>
      <c r="O114" s="109"/>
      <c r="S114" s="105"/>
      <c r="U114" s="105"/>
      <c r="W114" s="21"/>
      <c r="X114" s="105"/>
      <c r="Y114" s="106"/>
    </row>
    <row r="115" spans="6:25">
      <c r="F115" s="21"/>
      <c r="J115" s="105"/>
      <c r="L115" s="21"/>
      <c r="M115" s="131"/>
      <c r="N115" s="106"/>
      <c r="O115" s="109"/>
      <c r="S115" s="105"/>
      <c r="U115" s="105"/>
      <c r="W115" s="21"/>
      <c r="X115" s="105"/>
      <c r="Y115" s="106"/>
    </row>
    <row r="116" spans="6:25">
      <c r="F116" s="21"/>
      <c r="J116" s="105"/>
      <c r="L116" s="21"/>
      <c r="M116" s="131"/>
      <c r="N116" s="106"/>
      <c r="O116" s="109"/>
      <c r="S116" s="105"/>
      <c r="U116" s="105"/>
      <c r="W116" s="21"/>
      <c r="X116" s="105"/>
      <c r="Y116" s="106"/>
    </row>
    <row r="117" spans="6:25">
      <c r="F117" s="21"/>
      <c r="J117" s="105"/>
      <c r="L117" s="21"/>
      <c r="M117" s="131"/>
      <c r="N117" s="106"/>
      <c r="O117" s="109"/>
      <c r="S117" s="105"/>
      <c r="U117" s="105"/>
      <c r="W117" s="21"/>
      <c r="X117" s="105"/>
      <c r="Y117" s="106"/>
    </row>
    <row r="118" spans="6:25">
      <c r="F118" s="21"/>
      <c r="J118" s="105"/>
      <c r="L118" s="21"/>
      <c r="M118" s="131"/>
      <c r="N118" s="106"/>
      <c r="O118" s="109"/>
      <c r="S118" s="105"/>
      <c r="U118" s="105"/>
      <c r="W118" s="21"/>
      <c r="X118" s="105"/>
      <c r="Y118" s="106"/>
    </row>
    <row r="119" spans="6:25">
      <c r="F119" s="21"/>
      <c r="J119" s="105"/>
      <c r="L119" s="21"/>
      <c r="M119" s="131"/>
      <c r="N119" s="106"/>
      <c r="O119" s="109"/>
      <c r="S119" s="105"/>
      <c r="U119" s="105"/>
      <c r="W119" s="21"/>
      <c r="X119" s="105"/>
      <c r="Y119" s="106"/>
    </row>
    <row r="120" spans="6:25">
      <c r="F120" s="21"/>
      <c r="J120" s="105"/>
      <c r="L120" s="21"/>
      <c r="M120" s="131"/>
      <c r="N120" s="106"/>
      <c r="O120" s="109"/>
      <c r="S120" s="105"/>
      <c r="U120" s="105"/>
      <c r="W120" s="21"/>
      <c r="X120" s="105"/>
      <c r="Y120" s="106"/>
    </row>
    <row r="121" spans="6:25">
      <c r="F121" s="21"/>
      <c r="J121" s="105"/>
      <c r="L121" s="21"/>
      <c r="M121" s="131"/>
      <c r="N121" s="106"/>
      <c r="O121" s="109"/>
      <c r="S121" s="105"/>
      <c r="U121" s="105"/>
      <c r="W121" s="21"/>
      <c r="X121" s="105"/>
      <c r="Y121" s="106"/>
    </row>
    <row r="122" spans="6:25">
      <c r="F122" s="21"/>
      <c r="J122" s="105"/>
      <c r="L122" s="21"/>
      <c r="M122" s="131"/>
      <c r="N122" s="106"/>
      <c r="O122" s="109"/>
      <c r="S122" s="105"/>
      <c r="U122" s="105"/>
      <c r="W122" s="21"/>
      <c r="X122" s="105"/>
      <c r="Y122" s="106"/>
    </row>
    <row r="123" spans="6:25">
      <c r="F123" s="21"/>
      <c r="J123" s="105"/>
      <c r="L123" s="21"/>
      <c r="M123" s="131"/>
      <c r="N123" s="106"/>
      <c r="O123" s="109"/>
      <c r="S123" s="105"/>
      <c r="U123" s="105"/>
      <c r="W123" s="21"/>
      <c r="X123" s="105"/>
      <c r="Y123" s="106"/>
    </row>
    <row r="124" spans="6:25">
      <c r="F124" s="21"/>
      <c r="J124" s="105"/>
      <c r="L124" s="21"/>
      <c r="M124" s="131"/>
      <c r="N124" s="106"/>
      <c r="O124" s="109"/>
      <c r="S124" s="105"/>
      <c r="U124" s="105"/>
      <c r="W124" s="21"/>
      <c r="X124" s="105"/>
      <c r="Y124" s="106"/>
    </row>
    <row r="125" spans="6:25">
      <c r="F125" s="21"/>
      <c r="J125" s="105"/>
      <c r="L125" s="21"/>
      <c r="M125" s="131"/>
      <c r="N125" s="106"/>
      <c r="O125" s="109"/>
      <c r="S125" s="105"/>
      <c r="U125" s="105"/>
      <c r="W125" s="21"/>
      <c r="X125" s="105"/>
      <c r="Y125" s="106"/>
    </row>
    <row r="126" spans="6:25">
      <c r="F126" s="21"/>
      <c r="J126" s="105"/>
      <c r="L126" s="21"/>
      <c r="M126" s="131"/>
      <c r="N126" s="106"/>
      <c r="O126" s="109"/>
      <c r="S126" s="105"/>
      <c r="U126" s="105"/>
      <c r="W126" s="21"/>
      <c r="X126" s="105"/>
      <c r="Y126" s="106"/>
    </row>
    <row r="127" spans="6:25">
      <c r="F127" s="21"/>
      <c r="J127" s="105"/>
      <c r="L127" s="21"/>
      <c r="M127" s="131"/>
      <c r="N127" s="106"/>
      <c r="O127" s="109"/>
      <c r="S127" s="105"/>
      <c r="U127" s="105"/>
      <c r="W127" s="21"/>
      <c r="X127" s="105"/>
      <c r="Y127" s="106"/>
    </row>
    <row r="128" spans="6:25">
      <c r="F128" s="21"/>
      <c r="J128" s="105"/>
      <c r="L128" s="21"/>
      <c r="M128" s="131"/>
      <c r="N128" s="106"/>
      <c r="O128" s="109"/>
      <c r="S128" s="105"/>
      <c r="U128" s="105"/>
      <c r="W128" s="21"/>
      <c r="X128" s="105"/>
      <c r="Y128" s="106"/>
    </row>
    <row r="129" spans="6:25">
      <c r="F129" s="21"/>
      <c r="J129" s="105"/>
      <c r="L129" s="21"/>
      <c r="M129" s="131"/>
      <c r="N129" s="106"/>
      <c r="O129" s="109"/>
      <c r="S129" s="105"/>
      <c r="U129" s="105"/>
      <c r="W129" s="21"/>
      <c r="X129" s="105"/>
      <c r="Y129" s="106"/>
    </row>
    <row r="130" spans="6:25">
      <c r="F130" s="21"/>
      <c r="J130" s="105"/>
      <c r="L130" s="21"/>
      <c r="M130" s="131"/>
      <c r="N130" s="106"/>
      <c r="O130" s="109"/>
      <c r="S130" s="105"/>
      <c r="U130" s="105"/>
      <c r="W130" s="21"/>
      <c r="X130" s="105"/>
      <c r="Y130" s="106"/>
    </row>
    <row r="131" spans="6:25">
      <c r="F131" s="21"/>
      <c r="J131" s="105"/>
      <c r="L131" s="21"/>
      <c r="M131" s="131"/>
      <c r="N131" s="106"/>
      <c r="O131" s="109"/>
      <c r="S131" s="105"/>
      <c r="U131" s="105"/>
      <c r="W131" s="21"/>
      <c r="X131" s="105"/>
      <c r="Y131" s="106"/>
    </row>
    <row r="132" spans="6:25">
      <c r="F132" s="21"/>
      <c r="J132" s="105"/>
      <c r="L132" s="21"/>
      <c r="M132" s="131"/>
      <c r="N132" s="106"/>
      <c r="O132" s="109"/>
      <c r="S132" s="105"/>
      <c r="U132" s="105"/>
      <c r="W132" s="21"/>
      <c r="X132" s="105"/>
      <c r="Y132" s="106"/>
    </row>
    <row r="133" spans="6:25">
      <c r="F133" s="21"/>
      <c r="J133" s="105"/>
      <c r="L133" s="21"/>
      <c r="M133" s="131"/>
      <c r="N133" s="106"/>
      <c r="O133" s="109"/>
      <c r="S133" s="105"/>
      <c r="U133" s="105"/>
      <c r="W133" s="21"/>
      <c r="X133" s="105"/>
      <c r="Y133" s="106"/>
    </row>
    <row r="134" spans="6:25">
      <c r="F134" s="21"/>
      <c r="J134" s="105"/>
      <c r="L134" s="21"/>
      <c r="M134" s="131"/>
      <c r="N134" s="106"/>
      <c r="O134" s="109"/>
      <c r="S134" s="105"/>
      <c r="U134" s="105"/>
      <c r="W134" s="21"/>
      <c r="X134" s="105"/>
      <c r="Y134" s="106"/>
    </row>
    <row r="135" spans="6:25">
      <c r="F135" s="21"/>
      <c r="J135" s="105"/>
      <c r="L135" s="21"/>
      <c r="M135" s="131"/>
      <c r="N135" s="106"/>
      <c r="O135" s="109"/>
      <c r="S135" s="105"/>
      <c r="U135" s="105"/>
      <c r="W135" s="21"/>
      <c r="X135" s="105"/>
      <c r="Y135" s="106"/>
    </row>
    <row r="136" spans="6:25">
      <c r="F136" s="21"/>
      <c r="J136" s="105"/>
      <c r="L136" s="21"/>
      <c r="M136" s="131"/>
      <c r="N136" s="106"/>
      <c r="O136" s="109"/>
      <c r="S136" s="105"/>
      <c r="U136" s="105"/>
      <c r="W136" s="21"/>
      <c r="X136" s="105"/>
      <c r="Y136" s="106"/>
    </row>
    <row r="137" spans="6:25">
      <c r="F137" s="21"/>
      <c r="J137" s="105"/>
      <c r="L137" s="21"/>
      <c r="M137" s="131"/>
      <c r="N137" s="106"/>
      <c r="O137" s="109"/>
      <c r="S137" s="105"/>
      <c r="U137" s="105"/>
      <c r="W137" s="21"/>
      <c r="X137" s="105"/>
      <c r="Y137" s="106"/>
    </row>
    <row r="138" spans="6:25">
      <c r="F138" s="21"/>
      <c r="J138" s="105"/>
      <c r="L138" s="21"/>
      <c r="M138" s="131"/>
      <c r="N138" s="106"/>
      <c r="O138" s="109"/>
      <c r="S138" s="105"/>
      <c r="U138" s="105"/>
      <c r="W138" s="21"/>
      <c r="X138" s="105"/>
      <c r="Y138" s="106"/>
    </row>
    <row r="139" spans="6:25">
      <c r="F139" s="21"/>
      <c r="J139" s="105"/>
      <c r="L139" s="21"/>
      <c r="M139" s="131"/>
      <c r="N139" s="106"/>
      <c r="O139" s="109"/>
      <c r="S139" s="105"/>
      <c r="U139" s="105"/>
      <c r="W139" s="21"/>
      <c r="X139" s="105"/>
      <c r="Y139" s="106"/>
    </row>
    <row r="140" spans="6:25">
      <c r="F140" s="21"/>
      <c r="J140" s="105"/>
      <c r="L140" s="21"/>
      <c r="M140" s="131"/>
      <c r="N140" s="106"/>
      <c r="O140" s="109"/>
      <c r="S140" s="105"/>
      <c r="U140" s="105"/>
      <c r="W140" s="21"/>
      <c r="X140" s="105"/>
      <c r="Y140" s="106"/>
    </row>
    <row r="141" spans="6:25">
      <c r="F141" s="21"/>
      <c r="J141" s="105"/>
      <c r="L141" s="21"/>
      <c r="M141" s="131"/>
      <c r="N141" s="106"/>
      <c r="O141" s="109"/>
      <c r="S141" s="105"/>
      <c r="U141" s="105"/>
      <c r="W141" s="21"/>
      <c r="X141" s="105"/>
      <c r="Y141" s="106"/>
    </row>
    <row r="142" spans="6:25">
      <c r="F142" s="21"/>
      <c r="J142" s="105"/>
      <c r="L142" s="21"/>
      <c r="M142" s="131"/>
      <c r="N142" s="106"/>
      <c r="O142" s="109"/>
      <c r="S142" s="105"/>
      <c r="U142" s="105"/>
      <c r="W142" s="21"/>
      <c r="X142" s="105"/>
      <c r="Y142" s="106"/>
    </row>
    <row r="143" spans="6:25">
      <c r="F143" s="21"/>
      <c r="J143" s="105"/>
      <c r="L143" s="21"/>
      <c r="M143" s="131"/>
      <c r="N143" s="106"/>
      <c r="O143" s="109"/>
      <c r="S143" s="105"/>
      <c r="U143" s="105"/>
      <c r="W143" s="21"/>
      <c r="X143" s="105"/>
      <c r="Y143" s="106"/>
    </row>
    <row r="144" spans="6:25">
      <c r="F144" s="21"/>
      <c r="J144" s="105"/>
      <c r="L144" s="21"/>
      <c r="M144" s="131"/>
      <c r="N144" s="106"/>
      <c r="O144" s="109"/>
      <c r="S144" s="105"/>
      <c r="U144" s="105"/>
      <c r="W144" s="21"/>
      <c r="X144" s="105"/>
      <c r="Y144" s="106"/>
    </row>
    <row r="145" spans="6:25">
      <c r="F145" s="21"/>
      <c r="J145" s="105"/>
      <c r="L145" s="21"/>
      <c r="M145" s="131"/>
      <c r="N145" s="106"/>
      <c r="O145" s="109"/>
      <c r="S145" s="105"/>
      <c r="U145" s="105"/>
      <c r="W145" s="21"/>
      <c r="X145" s="105"/>
      <c r="Y145" s="106"/>
    </row>
    <row r="146" spans="6:25">
      <c r="F146" s="21"/>
      <c r="J146" s="105"/>
      <c r="L146" s="21"/>
      <c r="M146" s="131"/>
      <c r="N146" s="106"/>
      <c r="O146" s="109"/>
      <c r="S146" s="105"/>
      <c r="U146" s="105"/>
      <c r="W146" s="21"/>
      <c r="X146" s="105"/>
      <c r="Y146" s="106"/>
    </row>
    <row r="147" spans="6:25">
      <c r="F147" s="21"/>
      <c r="J147" s="105"/>
      <c r="L147" s="21"/>
      <c r="M147" s="131"/>
      <c r="N147" s="106"/>
      <c r="O147" s="109"/>
      <c r="S147" s="105"/>
      <c r="U147" s="105"/>
      <c r="W147" s="21"/>
      <c r="X147" s="105"/>
      <c r="Y147" s="106"/>
    </row>
    <row r="148" spans="6:25">
      <c r="F148" s="21"/>
      <c r="J148" s="105"/>
      <c r="L148" s="21"/>
      <c r="M148" s="131"/>
      <c r="N148" s="106"/>
      <c r="O148" s="109"/>
      <c r="S148" s="105"/>
      <c r="U148" s="105"/>
      <c r="W148" s="21"/>
      <c r="X148" s="105"/>
      <c r="Y148" s="106"/>
    </row>
    <row r="149" spans="6:25">
      <c r="F149" s="21"/>
      <c r="J149" s="105"/>
      <c r="L149" s="21"/>
      <c r="M149" s="131"/>
      <c r="N149" s="106"/>
      <c r="O149" s="109"/>
      <c r="S149" s="105"/>
      <c r="U149" s="105"/>
      <c r="W149" s="21"/>
      <c r="X149" s="105"/>
      <c r="Y149" s="106"/>
    </row>
    <row r="150" spans="6:25">
      <c r="F150" s="21"/>
      <c r="J150" s="105"/>
      <c r="L150" s="21"/>
      <c r="M150" s="131"/>
      <c r="N150" s="106"/>
      <c r="O150" s="109"/>
      <c r="S150" s="105"/>
      <c r="U150" s="105"/>
      <c r="W150" s="21"/>
      <c r="X150" s="105"/>
      <c r="Y150" s="106"/>
    </row>
    <row r="151" spans="6:25">
      <c r="F151" s="21"/>
      <c r="J151" s="105"/>
      <c r="L151" s="21"/>
      <c r="M151" s="131"/>
      <c r="N151" s="106"/>
      <c r="O151" s="109"/>
      <c r="S151" s="105"/>
      <c r="U151" s="105"/>
      <c r="W151" s="21"/>
      <c r="X151" s="105"/>
      <c r="Y151" s="106"/>
    </row>
    <row r="152" spans="6:25">
      <c r="F152" s="21"/>
      <c r="J152" s="105"/>
      <c r="L152" s="21"/>
      <c r="M152" s="131"/>
      <c r="N152" s="106"/>
      <c r="O152" s="109"/>
      <c r="S152" s="105"/>
      <c r="U152" s="105"/>
      <c r="W152" s="21"/>
      <c r="X152" s="105"/>
      <c r="Y152" s="106"/>
    </row>
    <row r="153" spans="6:25">
      <c r="F153" s="21"/>
      <c r="J153" s="105"/>
      <c r="L153" s="21"/>
      <c r="M153" s="131"/>
      <c r="N153" s="106"/>
      <c r="O153" s="109"/>
      <c r="S153" s="105"/>
      <c r="U153" s="105"/>
      <c r="W153" s="21"/>
      <c r="X153" s="105"/>
      <c r="Y153" s="106"/>
    </row>
    <row r="154" spans="6:25">
      <c r="F154" s="21"/>
      <c r="J154" s="105"/>
      <c r="L154" s="21"/>
      <c r="M154" s="131"/>
      <c r="N154" s="106"/>
      <c r="O154" s="109"/>
      <c r="S154" s="105"/>
      <c r="U154" s="105"/>
      <c r="W154" s="21"/>
      <c r="X154" s="105"/>
      <c r="Y154" s="106"/>
    </row>
    <row r="155" spans="6:25">
      <c r="F155" s="21"/>
      <c r="J155" s="105"/>
      <c r="L155" s="21"/>
      <c r="M155" s="131"/>
      <c r="N155" s="106"/>
      <c r="O155" s="109"/>
      <c r="S155" s="105"/>
      <c r="U155" s="105"/>
      <c r="W155" s="21"/>
      <c r="X155" s="105"/>
      <c r="Y155" s="106"/>
    </row>
    <row r="156" spans="6:25">
      <c r="F156" s="21"/>
      <c r="J156" s="105"/>
      <c r="L156" s="21"/>
      <c r="M156" s="131"/>
      <c r="N156" s="106"/>
      <c r="O156" s="109"/>
      <c r="S156" s="105"/>
      <c r="U156" s="105"/>
      <c r="W156" s="21"/>
      <c r="X156" s="105"/>
      <c r="Y156" s="106"/>
    </row>
    <row r="157" spans="6:25">
      <c r="F157" s="21"/>
      <c r="J157" s="105"/>
      <c r="L157" s="21"/>
      <c r="M157" s="131"/>
      <c r="N157" s="106"/>
      <c r="O157" s="109"/>
      <c r="S157" s="105"/>
      <c r="U157" s="105"/>
      <c r="W157" s="21"/>
      <c r="X157" s="105"/>
      <c r="Y157" s="106"/>
    </row>
    <row r="158" spans="6:25">
      <c r="F158" s="21"/>
      <c r="J158" s="105"/>
      <c r="L158" s="21"/>
      <c r="M158" s="131"/>
      <c r="N158" s="106"/>
      <c r="O158" s="109"/>
      <c r="S158" s="105"/>
      <c r="U158" s="105"/>
      <c r="W158" s="21"/>
      <c r="X158" s="105"/>
      <c r="Y158" s="106"/>
    </row>
    <row r="159" spans="6:25">
      <c r="F159" s="21"/>
      <c r="J159" s="105"/>
      <c r="L159" s="21"/>
      <c r="M159" s="131"/>
      <c r="N159" s="106"/>
      <c r="O159" s="109"/>
      <c r="S159" s="105"/>
      <c r="U159" s="105"/>
      <c r="W159" s="21"/>
      <c r="X159" s="105"/>
      <c r="Y159" s="106"/>
    </row>
    <row r="160" spans="6:25">
      <c r="F160" s="21"/>
      <c r="J160" s="105"/>
      <c r="L160" s="21"/>
      <c r="M160" s="131"/>
      <c r="N160" s="106"/>
      <c r="O160" s="109"/>
      <c r="S160" s="105"/>
      <c r="U160" s="105"/>
      <c r="W160" s="21"/>
      <c r="X160" s="105"/>
      <c r="Y160" s="106"/>
    </row>
    <row r="161" spans="6:25">
      <c r="F161" s="21"/>
      <c r="J161" s="105"/>
      <c r="L161" s="21"/>
      <c r="M161" s="131"/>
      <c r="N161" s="106"/>
      <c r="O161" s="109"/>
      <c r="S161" s="105"/>
      <c r="U161" s="105"/>
      <c r="W161" s="21"/>
      <c r="X161" s="105"/>
      <c r="Y161" s="106"/>
    </row>
    <row r="162" spans="6:25">
      <c r="F162" s="21"/>
      <c r="J162" s="105"/>
      <c r="L162" s="21"/>
      <c r="M162" s="131"/>
      <c r="N162" s="106"/>
      <c r="O162" s="109"/>
      <c r="S162" s="105"/>
      <c r="U162" s="105"/>
      <c r="W162" s="21"/>
      <c r="X162" s="105"/>
      <c r="Y162" s="106"/>
    </row>
    <row r="163" spans="6:25">
      <c r="F163" s="21"/>
      <c r="J163" s="105"/>
      <c r="L163" s="21"/>
      <c r="M163" s="131"/>
      <c r="N163" s="106"/>
      <c r="O163" s="109"/>
      <c r="S163" s="105"/>
      <c r="U163" s="105"/>
      <c r="W163" s="21"/>
      <c r="X163" s="105"/>
      <c r="Y163" s="106"/>
    </row>
    <row r="164" spans="6:25">
      <c r="F164" s="21"/>
      <c r="J164" s="105"/>
      <c r="L164" s="21"/>
      <c r="M164" s="131"/>
      <c r="N164" s="106"/>
      <c r="O164" s="109"/>
      <c r="S164" s="105"/>
      <c r="U164" s="105"/>
      <c r="W164" s="21"/>
      <c r="X164" s="105"/>
      <c r="Y164" s="106"/>
    </row>
    <row r="165" spans="6:25">
      <c r="F165" s="21"/>
      <c r="J165" s="105"/>
      <c r="L165" s="21"/>
      <c r="M165" s="131"/>
      <c r="N165" s="106"/>
      <c r="O165" s="109"/>
      <c r="S165" s="105"/>
      <c r="U165" s="105"/>
      <c r="W165" s="21"/>
      <c r="X165" s="105"/>
      <c r="Y165" s="106"/>
    </row>
    <row r="166" spans="6:25">
      <c r="F166" s="21"/>
      <c r="J166" s="105"/>
      <c r="L166" s="21"/>
      <c r="M166" s="131"/>
      <c r="N166" s="106"/>
      <c r="O166" s="109"/>
      <c r="S166" s="105"/>
      <c r="U166" s="105"/>
      <c r="W166" s="21"/>
      <c r="X166" s="105"/>
      <c r="Y166" s="106"/>
    </row>
    <row r="167" spans="6:25">
      <c r="F167" s="21"/>
      <c r="J167" s="105"/>
      <c r="L167" s="21"/>
      <c r="M167" s="131"/>
      <c r="N167" s="106"/>
      <c r="O167" s="109"/>
      <c r="S167" s="105"/>
      <c r="U167" s="105"/>
      <c r="W167" s="21"/>
      <c r="X167" s="105"/>
      <c r="Y167" s="106"/>
    </row>
    <row r="168" spans="6:25">
      <c r="F168" s="21"/>
      <c r="J168" s="105"/>
      <c r="L168" s="21"/>
      <c r="M168" s="131"/>
      <c r="N168" s="106"/>
      <c r="O168" s="109"/>
      <c r="S168" s="105"/>
      <c r="U168" s="105"/>
      <c r="W168" s="21"/>
      <c r="X168" s="105"/>
      <c r="Y168" s="106"/>
    </row>
    <row r="169" spans="6:25">
      <c r="F169" s="21"/>
      <c r="J169" s="105"/>
      <c r="L169" s="21"/>
      <c r="M169" s="131"/>
      <c r="N169" s="106"/>
      <c r="O169" s="109"/>
      <c r="S169" s="105"/>
      <c r="U169" s="105"/>
      <c r="W169" s="21"/>
      <c r="X169" s="105"/>
      <c r="Y169" s="106"/>
    </row>
    <row r="170" spans="6:25">
      <c r="F170" s="21"/>
      <c r="J170" s="105"/>
      <c r="L170" s="21"/>
      <c r="M170" s="131"/>
      <c r="N170" s="106"/>
      <c r="O170" s="109"/>
      <c r="S170" s="105"/>
      <c r="U170" s="105"/>
      <c r="W170" s="21"/>
      <c r="X170" s="105"/>
      <c r="Y170" s="106"/>
    </row>
    <row r="171" spans="6:25">
      <c r="F171" s="21"/>
      <c r="J171" s="105"/>
      <c r="L171" s="21"/>
      <c r="M171" s="131"/>
      <c r="N171" s="106"/>
      <c r="O171" s="109"/>
      <c r="S171" s="105"/>
      <c r="U171" s="105"/>
      <c r="W171" s="21"/>
      <c r="X171" s="105"/>
      <c r="Y171" s="106"/>
    </row>
    <row r="172" spans="6:25">
      <c r="F172" s="21"/>
      <c r="J172" s="105"/>
      <c r="L172" s="21"/>
      <c r="M172" s="131"/>
      <c r="N172" s="106"/>
      <c r="O172" s="109"/>
      <c r="S172" s="105"/>
      <c r="U172" s="105"/>
      <c r="W172" s="21"/>
      <c r="X172" s="105"/>
      <c r="Y172" s="106"/>
    </row>
    <row r="173" spans="6:25">
      <c r="F173" s="21"/>
      <c r="J173" s="105"/>
      <c r="L173" s="21"/>
      <c r="M173" s="131"/>
      <c r="N173" s="106"/>
      <c r="O173" s="109"/>
      <c r="S173" s="105"/>
      <c r="U173" s="105"/>
      <c r="W173" s="21"/>
      <c r="X173" s="105"/>
      <c r="Y173" s="106"/>
    </row>
    <row r="174" spans="6:25">
      <c r="F174" s="21"/>
      <c r="J174" s="105"/>
      <c r="L174" s="21"/>
      <c r="M174" s="131"/>
      <c r="N174" s="106"/>
      <c r="O174" s="109"/>
      <c r="S174" s="105"/>
      <c r="U174" s="105"/>
      <c r="W174" s="21"/>
      <c r="X174" s="105"/>
      <c r="Y174" s="106"/>
    </row>
    <row r="175" spans="6:25">
      <c r="F175" s="21"/>
      <c r="J175" s="105"/>
      <c r="L175" s="21"/>
      <c r="M175" s="131"/>
      <c r="N175" s="106"/>
      <c r="O175" s="109"/>
      <c r="S175" s="105"/>
      <c r="U175" s="105"/>
      <c r="W175" s="21"/>
      <c r="X175" s="105"/>
      <c r="Y175" s="106"/>
    </row>
    <row r="176" spans="6:25">
      <c r="F176" s="21"/>
      <c r="J176" s="105"/>
      <c r="L176" s="21"/>
      <c r="M176" s="131"/>
      <c r="N176" s="106"/>
      <c r="O176" s="109"/>
      <c r="S176" s="105"/>
      <c r="U176" s="105"/>
      <c r="W176" s="21"/>
      <c r="X176" s="105"/>
      <c r="Y176" s="106"/>
    </row>
    <row r="177" spans="6:25">
      <c r="F177" s="21"/>
      <c r="J177" s="105"/>
      <c r="L177" s="21"/>
      <c r="M177" s="131"/>
      <c r="N177" s="106"/>
      <c r="O177" s="109"/>
      <c r="S177" s="105"/>
      <c r="U177" s="105"/>
      <c r="W177" s="21"/>
      <c r="X177" s="105"/>
      <c r="Y177" s="106"/>
    </row>
    <row r="178" spans="6:25">
      <c r="F178" s="21"/>
      <c r="J178" s="105"/>
      <c r="L178" s="21"/>
      <c r="M178" s="131"/>
      <c r="N178" s="106"/>
      <c r="O178" s="109"/>
      <c r="S178" s="105"/>
      <c r="U178" s="105"/>
      <c r="W178" s="21"/>
      <c r="X178" s="105"/>
      <c r="Y178" s="106"/>
    </row>
    <row r="179" spans="6:25">
      <c r="F179" s="21"/>
      <c r="J179" s="105"/>
      <c r="L179" s="21"/>
      <c r="M179" s="131"/>
      <c r="N179" s="106"/>
      <c r="O179" s="109"/>
      <c r="S179" s="105"/>
      <c r="U179" s="105"/>
      <c r="W179" s="21"/>
      <c r="X179" s="105"/>
      <c r="Y179" s="106"/>
    </row>
    <row r="180" spans="6:25">
      <c r="F180" s="21"/>
      <c r="J180" s="105"/>
      <c r="L180" s="21"/>
      <c r="M180" s="131"/>
      <c r="N180" s="106"/>
      <c r="O180" s="109"/>
      <c r="S180" s="105"/>
      <c r="U180" s="105"/>
      <c r="W180" s="21"/>
      <c r="X180" s="105"/>
      <c r="Y180" s="106"/>
    </row>
    <row r="181" spans="6:25">
      <c r="F181" s="21"/>
      <c r="J181" s="105"/>
      <c r="L181" s="21"/>
      <c r="M181" s="131"/>
      <c r="N181" s="106"/>
      <c r="O181" s="109"/>
      <c r="S181" s="105"/>
      <c r="U181" s="105"/>
      <c r="W181" s="21"/>
      <c r="X181" s="105"/>
      <c r="Y181" s="106"/>
    </row>
    <row r="182" spans="6:25">
      <c r="F182" s="21"/>
      <c r="J182" s="105"/>
      <c r="L182" s="21"/>
      <c r="M182" s="131"/>
      <c r="N182" s="106"/>
      <c r="O182" s="109"/>
      <c r="S182" s="105"/>
      <c r="U182" s="105"/>
      <c r="W182" s="21"/>
      <c r="X182" s="105"/>
      <c r="Y182" s="106"/>
    </row>
    <row r="183" spans="6:25">
      <c r="F183" s="21"/>
      <c r="J183" s="105"/>
      <c r="L183" s="21"/>
      <c r="M183" s="131"/>
      <c r="N183" s="106"/>
      <c r="O183" s="109"/>
      <c r="S183" s="105"/>
      <c r="U183" s="105"/>
      <c r="W183" s="21"/>
      <c r="X183" s="105"/>
      <c r="Y183" s="106"/>
    </row>
    <row r="184" spans="6:25">
      <c r="F184" s="21"/>
      <c r="J184" s="105"/>
      <c r="L184" s="21"/>
      <c r="M184" s="131"/>
      <c r="N184" s="106"/>
      <c r="O184" s="109"/>
      <c r="S184" s="105"/>
      <c r="U184" s="105"/>
      <c r="W184" s="21"/>
      <c r="X184" s="105"/>
      <c r="Y184" s="106"/>
    </row>
    <row r="185" spans="6:25">
      <c r="F185" s="21"/>
      <c r="J185" s="105"/>
      <c r="L185" s="21"/>
      <c r="M185" s="131"/>
      <c r="N185" s="106"/>
      <c r="O185" s="109"/>
      <c r="S185" s="105"/>
      <c r="U185" s="105"/>
      <c r="W185" s="21"/>
      <c r="X185" s="105"/>
      <c r="Y185" s="106"/>
    </row>
    <row r="186" spans="6:25">
      <c r="F186" s="21"/>
      <c r="J186" s="105"/>
      <c r="L186" s="21"/>
      <c r="M186" s="131"/>
      <c r="N186" s="106"/>
      <c r="O186" s="109"/>
      <c r="S186" s="105"/>
      <c r="U186" s="105"/>
      <c r="W186" s="21"/>
      <c r="X186" s="105"/>
      <c r="Y186" s="106"/>
    </row>
    <row r="187" spans="6:25">
      <c r="F187" s="21"/>
      <c r="J187" s="105"/>
      <c r="L187" s="21"/>
      <c r="M187" s="131"/>
      <c r="N187" s="106"/>
      <c r="O187" s="109"/>
      <c r="S187" s="105"/>
      <c r="U187" s="105"/>
      <c r="W187" s="21"/>
      <c r="X187" s="105"/>
      <c r="Y187" s="106"/>
    </row>
    <row r="188" spans="6:25">
      <c r="F188" s="21"/>
      <c r="J188" s="105"/>
      <c r="L188" s="21"/>
      <c r="M188" s="131"/>
      <c r="N188" s="106"/>
      <c r="O188" s="109"/>
      <c r="S188" s="105"/>
      <c r="U188" s="105"/>
      <c r="W188" s="21"/>
      <c r="X188" s="105"/>
      <c r="Y188" s="106"/>
    </row>
    <row r="189" spans="6:25">
      <c r="F189" s="21"/>
      <c r="J189" s="105"/>
      <c r="L189" s="21"/>
      <c r="M189" s="131"/>
      <c r="N189" s="106"/>
      <c r="O189" s="109"/>
      <c r="S189" s="105"/>
      <c r="U189" s="105"/>
      <c r="W189" s="21"/>
      <c r="X189" s="105"/>
      <c r="Y189" s="106"/>
    </row>
    <row r="190" spans="6:25">
      <c r="F190" s="21"/>
      <c r="J190" s="105"/>
      <c r="L190" s="21"/>
      <c r="M190" s="131"/>
      <c r="N190" s="106"/>
      <c r="O190" s="109"/>
      <c r="S190" s="105"/>
      <c r="U190" s="105"/>
      <c r="W190" s="21"/>
      <c r="X190" s="105"/>
      <c r="Y190" s="106"/>
    </row>
    <row r="191" spans="6:25">
      <c r="F191" s="21"/>
      <c r="J191" s="105"/>
      <c r="L191" s="21"/>
      <c r="M191" s="131"/>
      <c r="N191" s="106"/>
      <c r="O191" s="109"/>
      <c r="S191" s="105"/>
      <c r="U191" s="105"/>
      <c r="W191" s="21"/>
      <c r="X191" s="105"/>
      <c r="Y191" s="106"/>
    </row>
    <row r="192" spans="6:25">
      <c r="F192" s="21"/>
      <c r="J192" s="105"/>
      <c r="L192" s="21"/>
      <c r="M192" s="131"/>
      <c r="N192" s="106"/>
      <c r="O192" s="109"/>
      <c r="S192" s="105"/>
      <c r="U192" s="105"/>
      <c r="W192" s="21"/>
      <c r="X192" s="105"/>
      <c r="Y192" s="106"/>
    </row>
    <row r="193" spans="6:25">
      <c r="F193" s="21"/>
      <c r="J193" s="105"/>
      <c r="L193" s="21"/>
      <c r="M193" s="131"/>
      <c r="N193" s="106"/>
      <c r="O193" s="109"/>
      <c r="S193" s="105"/>
      <c r="U193" s="105"/>
      <c r="W193" s="21"/>
      <c r="X193" s="105"/>
      <c r="Y193" s="106"/>
    </row>
    <row r="194" spans="6:25">
      <c r="F194" s="21"/>
      <c r="J194" s="105"/>
      <c r="L194" s="21"/>
      <c r="M194" s="131"/>
      <c r="N194" s="106"/>
      <c r="O194" s="109"/>
      <c r="S194" s="105"/>
      <c r="U194" s="105"/>
      <c r="W194" s="21"/>
      <c r="X194" s="105"/>
      <c r="Y194" s="106"/>
    </row>
    <row r="195" spans="6:25">
      <c r="F195" s="21"/>
      <c r="J195" s="105"/>
      <c r="L195" s="21"/>
      <c r="M195" s="131"/>
      <c r="N195" s="106"/>
      <c r="O195" s="109"/>
      <c r="S195" s="105"/>
      <c r="U195" s="105"/>
      <c r="W195" s="21"/>
      <c r="X195" s="105"/>
      <c r="Y195" s="106"/>
    </row>
    <row r="196" spans="6:25">
      <c r="F196" s="21"/>
      <c r="J196" s="105"/>
      <c r="L196" s="21"/>
      <c r="M196" s="131"/>
      <c r="N196" s="106"/>
      <c r="O196" s="109"/>
      <c r="S196" s="105"/>
      <c r="U196" s="105"/>
      <c r="W196" s="21"/>
      <c r="X196" s="105"/>
      <c r="Y196" s="106"/>
    </row>
    <row r="197" spans="6:25">
      <c r="F197" s="21"/>
      <c r="J197" s="105"/>
      <c r="L197" s="21"/>
      <c r="M197" s="131"/>
      <c r="N197" s="106"/>
      <c r="O197" s="109"/>
      <c r="S197" s="105"/>
      <c r="U197" s="105"/>
      <c r="W197" s="21"/>
      <c r="X197" s="105"/>
      <c r="Y197" s="106"/>
    </row>
    <row r="198" spans="6:25">
      <c r="F198" s="21"/>
      <c r="J198" s="105"/>
      <c r="L198" s="21"/>
      <c r="M198" s="131"/>
      <c r="N198" s="106"/>
      <c r="O198" s="109"/>
      <c r="S198" s="105"/>
      <c r="U198" s="105"/>
      <c r="W198" s="21"/>
      <c r="X198" s="105"/>
      <c r="Y198" s="106"/>
    </row>
    <row r="199" spans="6:25">
      <c r="F199" s="21"/>
      <c r="J199" s="105"/>
      <c r="L199" s="21"/>
      <c r="M199" s="131"/>
      <c r="N199" s="106"/>
      <c r="O199" s="109"/>
      <c r="S199" s="105"/>
      <c r="U199" s="105"/>
      <c r="W199" s="21"/>
      <c r="X199" s="105"/>
      <c r="Y199" s="106"/>
    </row>
    <row r="200" spans="6:25">
      <c r="F200" s="21"/>
      <c r="J200" s="105"/>
      <c r="L200" s="21"/>
      <c r="M200" s="131"/>
      <c r="N200" s="106"/>
      <c r="O200" s="109"/>
      <c r="S200" s="105"/>
      <c r="U200" s="105"/>
      <c r="W200" s="21"/>
      <c r="X200" s="105"/>
      <c r="Y200" s="106"/>
    </row>
    <row r="201" spans="6:25">
      <c r="F201" s="21"/>
      <c r="J201" s="105"/>
      <c r="L201" s="21"/>
      <c r="M201" s="131"/>
      <c r="N201" s="106"/>
      <c r="O201" s="109"/>
      <c r="S201" s="105"/>
      <c r="U201" s="105"/>
      <c r="W201" s="21"/>
      <c r="X201" s="105"/>
      <c r="Y201" s="106"/>
    </row>
    <row r="202" spans="6:25">
      <c r="F202" s="21"/>
      <c r="J202" s="105"/>
      <c r="L202" s="21"/>
      <c r="M202" s="131"/>
      <c r="N202" s="106"/>
      <c r="O202" s="109"/>
      <c r="S202" s="105"/>
      <c r="U202" s="105"/>
      <c r="W202" s="21"/>
      <c r="X202" s="105"/>
      <c r="Y202" s="106"/>
    </row>
    <row r="203" spans="6:25">
      <c r="F203" s="21"/>
      <c r="J203" s="105"/>
      <c r="L203" s="21"/>
      <c r="M203" s="131"/>
      <c r="N203" s="106"/>
      <c r="O203" s="109"/>
      <c r="S203" s="105"/>
      <c r="U203" s="105"/>
      <c r="W203" s="21"/>
      <c r="X203" s="105"/>
      <c r="Y203" s="106"/>
    </row>
    <row r="204" spans="6:25">
      <c r="F204" s="21"/>
      <c r="J204" s="105"/>
      <c r="L204" s="21"/>
      <c r="M204" s="131"/>
      <c r="N204" s="106"/>
      <c r="O204" s="109"/>
      <c r="S204" s="105"/>
      <c r="U204" s="105"/>
      <c r="W204" s="21"/>
      <c r="X204" s="105"/>
      <c r="Y204" s="106"/>
    </row>
    <row r="205" spans="6:25">
      <c r="F205" s="21"/>
      <c r="J205" s="105"/>
      <c r="L205" s="21"/>
      <c r="M205" s="131"/>
      <c r="N205" s="106"/>
      <c r="O205" s="109"/>
      <c r="S205" s="105"/>
      <c r="U205" s="105"/>
      <c r="W205" s="21"/>
      <c r="X205" s="105"/>
      <c r="Y205" s="106"/>
    </row>
    <row r="206" spans="6:25">
      <c r="F206" s="21"/>
      <c r="J206" s="105"/>
      <c r="L206" s="21"/>
      <c r="M206" s="131"/>
      <c r="N206" s="106"/>
      <c r="O206" s="109"/>
      <c r="S206" s="105"/>
      <c r="U206" s="105"/>
      <c r="W206" s="21"/>
      <c r="X206" s="105"/>
      <c r="Y206" s="106"/>
    </row>
    <row r="207" spans="6:25">
      <c r="F207" s="21"/>
      <c r="J207" s="105"/>
      <c r="L207" s="21"/>
      <c r="M207" s="131"/>
      <c r="N207" s="106"/>
      <c r="O207" s="109"/>
      <c r="S207" s="105"/>
      <c r="U207" s="105"/>
      <c r="W207" s="21"/>
      <c r="X207" s="105"/>
      <c r="Y207" s="106"/>
    </row>
    <row r="208" spans="6:25">
      <c r="F208" s="21"/>
      <c r="J208" s="105"/>
      <c r="L208" s="21"/>
      <c r="M208" s="131"/>
      <c r="N208" s="106"/>
      <c r="O208" s="109"/>
      <c r="S208" s="105"/>
      <c r="U208" s="105"/>
      <c r="W208" s="21"/>
      <c r="X208" s="105"/>
      <c r="Y208" s="106"/>
    </row>
    <row r="209" spans="6:25">
      <c r="F209" s="21"/>
      <c r="J209" s="105"/>
      <c r="L209" s="21"/>
      <c r="M209" s="131"/>
      <c r="N209" s="106"/>
      <c r="O209" s="109"/>
      <c r="S209" s="105"/>
      <c r="U209" s="105"/>
      <c r="W209" s="21"/>
      <c r="X209" s="105"/>
      <c r="Y209" s="106"/>
    </row>
    <row r="210" spans="6:25">
      <c r="F210" s="21"/>
      <c r="J210" s="105"/>
      <c r="L210" s="21"/>
      <c r="M210" s="131"/>
      <c r="N210" s="106"/>
      <c r="O210" s="109"/>
      <c r="S210" s="105"/>
      <c r="U210" s="105"/>
      <c r="W210" s="21"/>
      <c r="X210" s="105"/>
      <c r="Y210" s="106"/>
    </row>
    <row r="211" spans="6:25">
      <c r="F211" s="21"/>
      <c r="J211" s="105"/>
      <c r="L211" s="21"/>
      <c r="M211" s="131"/>
      <c r="N211" s="106"/>
      <c r="O211" s="109"/>
      <c r="S211" s="105"/>
      <c r="U211" s="105"/>
      <c r="W211" s="21"/>
      <c r="X211" s="105"/>
      <c r="Y211" s="106"/>
    </row>
    <row r="212" spans="6:25">
      <c r="F212" s="21"/>
      <c r="J212" s="105"/>
      <c r="L212" s="21"/>
      <c r="M212" s="131"/>
      <c r="N212" s="106"/>
      <c r="O212" s="109"/>
      <c r="S212" s="105"/>
      <c r="U212" s="105"/>
      <c r="W212" s="21"/>
      <c r="X212" s="105"/>
      <c r="Y212" s="106"/>
    </row>
    <row r="213" spans="6:25">
      <c r="F213" s="21"/>
      <c r="J213" s="105"/>
      <c r="L213" s="21"/>
      <c r="M213" s="131"/>
      <c r="N213" s="106"/>
      <c r="O213" s="109"/>
      <c r="S213" s="105"/>
      <c r="U213" s="105"/>
      <c r="W213" s="21"/>
      <c r="X213" s="105"/>
      <c r="Y213" s="106"/>
    </row>
    <row r="214" spans="6:25">
      <c r="F214" s="21"/>
      <c r="J214" s="105"/>
      <c r="L214" s="21"/>
      <c r="M214" s="131"/>
      <c r="N214" s="106"/>
      <c r="O214" s="109"/>
      <c r="S214" s="105"/>
      <c r="U214" s="105"/>
      <c r="W214" s="21"/>
      <c r="X214" s="105"/>
      <c r="Y214" s="106"/>
    </row>
    <row r="215" spans="6:25">
      <c r="F215" s="21"/>
      <c r="J215" s="105"/>
      <c r="L215" s="21"/>
      <c r="M215" s="131"/>
      <c r="N215" s="106"/>
      <c r="O215" s="109"/>
      <c r="S215" s="105"/>
      <c r="U215" s="105"/>
      <c r="W215" s="21"/>
      <c r="X215" s="105"/>
      <c r="Y215" s="106"/>
    </row>
    <row r="216" spans="6:25">
      <c r="F216" s="21"/>
      <c r="J216" s="105"/>
      <c r="L216" s="21"/>
      <c r="M216" s="131"/>
      <c r="N216" s="106"/>
      <c r="O216" s="109"/>
      <c r="S216" s="105"/>
      <c r="U216" s="105"/>
      <c r="W216" s="21"/>
      <c r="X216" s="105"/>
      <c r="Y216" s="106"/>
    </row>
    <row r="217" spans="6:25">
      <c r="F217" s="21"/>
      <c r="J217" s="105"/>
      <c r="L217" s="21"/>
      <c r="M217" s="131"/>
      <c r="N217" s="106"/>
      <c r="O217" s="109"/>
      <c r="S217" s="105"/>
      <c r="U217" s="105"/>
      <c r="W217" s="21"/>
      <c r="X217" s="105"/>
      <c r="Y217" s="106"/>
    </row>
    <row r="218" spans="6:25">
      <c r="F218" s="21"/>
      <c r="J218" s="105"/>
      <c r="L218" s="21"/>
      <c r="M218" s="131"/>
      <c r="N218" s="106"/>
      <c r="O218" s="109"/>
      <c r="S218" s="105"/>
      <c r="U218" s="105"/>
      <c r="W218" s="21"/>
      <c r="X218" s="105"/>
      <c r="Y218" s="106"/>
    </row>
    <row r="219" spans="6:25">
      <c r="F219" s="21"/>
      <c r="J219" s="105"/>
      <c r="L219" s="21"/>
      <c r="M219" s="131"/>
      <c r="N219" s="106"/>
      <c r="O219" s="109"/>
      <c r="S219" s="105"/>
      <c r="U219" s="105"/>
      <c r="W219" s="21"/>
      <c r="X219" s="105"/>
      <c r="Y219" s="106"/>
    </row>
    <row r="220" spans="6:25">
      <c r="F220" s="21"/>
      <c r="J220" s="105"/>
      <c r="L220" s="21"/>
      <c r="M220" s="131"/>
      <c r="N220" s="106"/>
      <c r="O220" s="109"/>
      <c r="S220" s="105"/>
      <c r="U220" s="105"/>
      <c r="W220" s="21"/>
      <c r="X220" s="105"/>
      <c r="Y220" s="106"/>
    </row>
    <row r="221" spans="6:25">
      <c r="F221" s="21"/>
      <c r="J221" s="105"/>
      <c r="L221" s="21"/>
      <c r="M221" s="131"/>
      <c r="N221" s="106"/>
      <c r="O221" s="109"/>
      <c r="S221" s="105"/>
      <c r="U221" s="105"/>
      <c r="W221" s="21"/>
      <c r="X221" s="105"/>
      <c r="Y221" s="106"/>
    </row>
    <row r="222" spans="6:25">
      <c r="F222" s="21"/>
      <c r="J222" s="105"/>
      <c r="L222" s="21"/>
      <c r="M222" s="131"/>
      <c r="N222" s="106"/>
      <c r="O222" s="109"/>
      <c r="S222" s="105"/>
      <c r="U222" s="105"/>
      <c r="W222" s="21"/>
      <c r="X222" s="105"/>
      <c r="Y222" s="106"/>
    </row>
    <row r="223" spans="6:25">
      <c r="F223" s="21"/>
      <c r="J223" s="105"/>
      <c r="L223" s="21"/>
      <c r="M223" s="131"/>
      <c r="N223" s="106"/>
      <c r="O223" s="109"/>
      <c r="S223" s="105"/>
      <c r="U223" s="105"/>
      <c r="W223" s="21"/>
      <c r="X223" s="105"/>
      <c r="Y223" s="106"/>
    </row>
    <row r="224" spans="6:25">
      <c r="F224" s="21"/>
      <c r="J224" s="105"/>
      <c r="L224" s="21"/>
      <c r="M224" s="131"/>
      <c r="N224" s="106"/>
      <c r="O224" s="109"/>
      <c r="S224" s="105"/>
      <c r="U224" s="105"/>
      <c r="W224" s="21"/>
      <c r="X224" s="105"/>
      <c r="Y224" s="106"/>
    </row>
    <row r="225" spans="6:25">
      <c r="F225" s="21"/>
      <c r="J225" s="105"/>
      <c r="L225" s="21"/>
      <c r="M225" s="131"/>
      <c r="N225" s="106"/>
      <c r="O225" s="109"/>
      <c r="S225" s="105"/>
      <c r="U225" s="105"/>
      <c r="W225" s="21"/>
      <c r="X225" s="105"/>
      <c r="Y225" s="106"/>
    </row>
    <row r="226" spans="6:25">
      <c r="F226" s="21"/>
      <c r="J226" s="105"/>
      <c r="L226" s="21"/>
      <c r="M226" s="131"/>
      <c r="N226" s="106"/>
      <c r="O226" s="109"/>
      <c r="S226" s="105"/>
      <c r="U226" s="105"/>
      <c r="W226" s="21"/>
      <c r="X226" s="105"/>
      <c r="Y226" s="106"/>
    </row>
    <row r="227" spans="6:25">
      <c r="F227" s="21"/>
      <c r="J227" s="105"/>
      <c r="L227" s="21"/>
      <c r="M227" s="131"/>
      <c r="N227" s="106"/>
      <c r="O227" s="109"/>
      <c r="S227" s="105"/>
      <c r="U227" s="105"/>
      <c r="W227" s="21"/>
      <c r="X227" s="105"/>
      <c r="Y227" s="106"/>
    </row>
    <row r="228" spans="6:25">
      <c r="F228" s="21"/>
      <c r="J228" s="105"/>
      <c r="L228" s="21"/>
      <c r="M228" s="131"/>
      <c r="N228" s="106"/>
      <c r="O228" s="109"/>
      <c r="S228" s="105"/>
      <c r="U228" s="105"/>
      <c r="W228" s="21"/>
      <c r="X228" s="105"/>
      <c r="Y228" s="106"/>
    </row>
    <row r="229" spans="6:25">
      <c r="F229" s="21"/>
      <c r="J229" s="105"/>
      <c r="L229" s="21"/>
      <c r="M229" s="131"/>
      <c r="N229" s="106"/>
      <c r="O229" s="109"/>
      <c r="S229" s="105"/>
      <c r="U229" s="105"/>
      <c r="W229" s="21"/>
      <c r="X229" s="105"/>
      <c r="Y229" s="106"/>
    </row>
    <row r="230" spans="6:25">
      <c r="F230" s="21"/>
      <c r="J230" s="105"/>
      <c r="L230" s="21"/>
      <c r="M230" s="131"/>
      <c r="N230" s="106"/>
      <c r="O230" s="109"/>
      <c r="S230" s="105"/>
      <c r="U230" s="105"/>
      <c r="W230" s="21"/>
      <c r="X230" s="105"/>
      <c r="Y230" s="106"/>
    </row>
    <row r="231" spans="6:25">
      <c r="F231" s="21"/>
      <c r="J231" s="105"/>
      <c r="L231" s="21"/>
      <c r="M231" s="131"/>
      <c r="N231" s="106"/>
      <c r="O231" s="109"/>
      <c r="S231" s="105"/>
      <c r="U231" s="105"/>
      <c r="W231" s="21"/>
      <c r="X231" s="105"/>
      <c r="Y231" s="106"/>
    </row>
    <row r="232" spans="6:25">
      <c r="F232" s="21"/>
      <c r="J232" s="105"/>
      <c r="L232" s="21"/>
      <c r="M232" s="131"/>
      <c r="N232" s="106"/>
      <c r="O232" s="109"/>
      <c r="S232" s="105"/>
      <c r="U232" s="105"/>
      <c r="W232" s="21"/>
      <c r="X232" s="105"/>
      <c r="Y232" s="106"/>
    </row>
    <row r="233" spans="6:25">
      <c r="F233" s="21"/>
      <c r="J233" s="105"/>
      <c r="L233" s="21"/>
      <c r="M233" s="131"/>
      <c r="N233" s="106"/>
      <c r="O233" s="109"/>
      <c r="S233" s="105"/>
      <c r="U233" s="105"/>
      <c r="W233" s="21"/>
      <c r="X233" s="105"/>
      <c r="Y233" s="106"/>
    </row>
    <row r="234" spans="6:25">
      <c r="F234" s="21"/>
      <c r="J234" s="105"/>
      <c r="L234" s="21"/>
      <c r="M234" s="131"/>
      <c r="N234" s="106"/>
      <c r="O234" s="109"/>
      <c r="S234" s="105"/>
      <c r="U234" s="105"/>
      <c r="W234" s="21"/>
      <c r="X234" s="105"/>
      <c r="Y234" s="106"/>
    </row>
    <row r="235" spans="6:25">
      <c r="F235" s="21"/>
      <c r="J235" s="105"/>
      <c r="L235" s="21"/>
      <c r="M235" s="131"/>
      <c r="N235" s="106"/>
      <c r="O235" s="109"/>
      <c r="S235" s="105"/>
      <c r="U235" s="105"/>
      <c r="W235" s="21"/>
      <c r="X235" s="105"/>
      <c r="Y235" s="106"/>
    </row>
    <row r="236" spans="6:25">
      <c r="F236" s="21"/>
      <c r="J236" s="105"/>
      <c r="L236" s="21"/>
      <c r="M236" s="131"/>
      <c r="N236" s="106"/>
      <c r="O236" s="109"/>
      <c r="S236" s="105"/>
      <c r="U236" s="105"/>
      <c r="W236" s="21"/>
      <c r="X236" s="105"/>
      <c r="Y236" s="106"/>
    </row>
    <row r="237" spans="6:25">
      <c r="F237" s="21"/>
      <c r="J237" s="105"/>
      <c r="L237" s="21"/>
      <c r="M237" s="131"/>
      <c r="N237" s="106"/>
      <c r="O237" s="109"/>
      <c r="S237" s="105"/>
      <c r="U237" s="105"/>
      <c r="W237" s="21"/>
      <c r="X237" s="105"/>
      <c r="Y237" s="106"/>
    </row>
    <row r="238" spans="6:25">
      <c r="F238" s="21"/>
      <c r="J238" s="105"/>
      <c r="L238" s="21"/>
      <c r="M238" s="131"/>
      <c r="N238" s="106"/>
      <c r="O238" s="109"/>
      <c r="S238" s="105"/>
      <c r="U238" s="105"/>
      <c r="W238" s="21"/>
      <c r="X238" s="105"/>
      <c r="Y238" s="106"/>
    </row>
    <row r="239" spans="6:25">
      <c r="F239" s="21"/>
      <c r="J239" s="105"/>
      <c r="L239" s="21"/>
      <c r="M239" s="131"/>
      <c r="N239" s="106"/>
      <c r="O239" s="109"/>
      <c r="S239" s="105"/>
      <c r="U239" s="105"/>
      <c r="W239" s="21"/>
      <c r="X239" s="105"/>
      <c r="Y239" s="106"/>
    </row>
    <row r="240" spans="6:25">
      <c r="F240" s="21"/>
      <c r="J240" s="105"/>
      <c r="L240" s="21"/>
      <c r="M240" s="131"/>
      <c r="N240" s="106"/>
      <c r="O240" s="109"/>
      <c r="S240" s="105"/>
      <c r="U240" s="105"/>
      <c r="W240" s="21"/>
      <c r="X240" s="105"/>
      <c r="Y240" s="106"/>
    </row>
    <row r="241" spans="6:25">
      <c r="F241" s="21"/>
      <c r="J241" s="105"/>
      <c r="L241" s="21"/>
      <c r="M241" s="131"/>
      <c r="N241" s="106"/>
      <c r="O241" s="109"/>
      <c r="S241" s="105"/>
      <c r="U241" s="105"/>
      <c r="W241" s="21"/>
      <c r="X241" s="105"/>
      <c r="Y241" s="106"/>
    </row>
    <row r="242" spans="6:25">
      <c r="F242" s="21"/>
      <c r="J242" s="105"/>
      <c r="L242" s="21"/>
      <c r="M242" s="131"/>
      <c r="N242" s="106"/>
      <c r="O242" s="109"/>
      <c r="S242" s="105"/>
      <c r="U242" s="105"/>
      <c r="W242" s="21"/>
      <c r="X242" s="105"/>
      <c r="Y242" s="106"/>
    </row>
    <row r="243" spans="6:25">
      <c r="F243" s="21"/>
      <c r="J243" s="105"/>
      <c r="L243" s="21"/>
      <c r="M243" s="131"/>
      <c r="N243" s="106"/>
      <c r="O243" s="109"/>
      <c r="S243" s="105"/>
      <c r="U243" s="105"/>
      <c r="W243" s="21"/>
      <c r="X243" s="105"/>
      <c r="Y243" s="106"/>
    </row>
    <row r="244" spans="6:25">
      <c r="F244" s="21"/>
      <c r="J244" s="105"/>
      <c r="L244" s="21"/>
      <c r="M244" s="131"/>
      <c r="N244" s="106"/>
      <c r="O244" s="109"/>
      <c r="S244" s="105"/>
      <c r="U244" s="105"/>
      <c r="W244" s="21"/>
      <c r="X244" s="105"/>
      <c r="Y244" s="106"/>
    </row>
    <row r="245" spans="6:25">
      <c r="F245" s="21"/>
      <c r="J245" s="105"/>
      <c r="L245" s="21"/>
      <c r="M245" s="131"/>
      <c r="N245" s="106"/>
      <c r="O245" s="109"/>
      <c r="S245" s="105"/>
      <c r="U245" s="105"/>
      <c r="W245" s="21"/>
      <c r="X245" s="105"/>
      <c r="Y245" s="106"/>
    </row>
    <row r="246" spans="6:25">
      <c r="F246" s="21"/>
      <c r="J246" s="105"/>
      <c r="L246" s="21"/>
      <c r="M246" s="131"/>
      <c r="N246" s="106"/>
      <c r="O246" s="109"/>
      <c r="S246" s="105"/>
      <c r="U246" s="105"/>
      <c r="W246" s="21"/>
      <c r="X246" s="105"/>
      <c r="Y246" s="106"/>
    </row>
    <row r="247" spans="6:25">
      <c r="F247" s="21"/>
      <c r="J247" s="105"/>
      <c r="L247" s="21"/>
      <c r="M247" s="131"/>
      <c r="N247" s="106"/>
      <c r="O247" s="109"/>
      <c r="S247" s="105"/>
      <c r="U247" s="105"/>
      <c r="W247" s="21"/>
      <c r="X247" s="105"/>
      <c r="Y247" s="106"/>
    </row>
    <row r="248" spans="6:25">
      <c r="F248" s="21"/>
      <c r="J248" s="105"/>
      <c r="L248" s="21"/>
      <c r="M248" s="131"/>
      <c r="N248" s="106"/>
      <c r="O248" s="109"/>
      <c r="S248" s="105"/>
      <c r="U248" s="105"/>
      <c r="W248" s="21"/>
      <c r="X248" s="105"/>
      <c r="Y248" s="106"/>
    </row>
    <row r="249" spans="6:25">
      <c r="F249" s="21"/>
      <c r="J249" s="105"/>
      <c r="L249" s="21"/>
      <c r="M249" s="131"/>
      <c r="N249" s="106"/>
      <c r="O249" s="109"/>
      <c r="S249" s="105"/>
      <c r="U249" s="105"/>
      <c r="W249" s="21"/>
      <c r="X249" s="105"/>
      <c r="Y249" s="106"/>
    </row>
    <row r="250" spans="6:25">
      <c r="F250" s="21"/>
      <c r="J250" s="105"/>
      <c r="L250" s="21"/>
      <c r="M250" s="131"/>
      <c r="N250" s="106"/>
      <c r="O250" s="109"/>
      <c r="S250" s="105"/>
      <c r="U250" s="105"/>
      <c r="W250" s="21"/>
      <c r="X250" s="105"/>
      <c r="Y250" s="106"/>
    </row>
    <row r="251" spans="6:25">
      <c r="F251" s="21"/>
      <c r="J251" s="105"/>
      <c r="L251" s="21"/>
      <c r="M251" s="131"/>
      <c r="N251" s="106"/>
      <c r="O251" s="109"/>
      <c r="S251" s="105"/>
      <c r="U251" s="105"/>
      <c r="W251" s="21"/>
      <c r="X251" s="105"/>
      <c r="Y251" s="106"/>
    </row>
    <row r="252" spans="6:25">
      <c r="F252" s="21"/>
      <c r="J252" s="105"/>
      <c r="L252" s="21"/>
      <c r="M252" s="131"/>
      <c r="N252" s="106"/>
      <c r="O252" s="109"/>
      <c r="S252" s="105"/>
      <c r="U252" s="105"/>
      <c r="W252" s="21"/>
      <c r="X252" s="105"/>
      <c r="Y252" s="106"/>
    </row>
    <row r="253" spans="6:25">
      <c r="F253" s="21"/>
      <c r="J253" s="105"/>
      <c r="L253" s="21"/>
      <c r="M253" s="131"/>
      <c r="N253" s="106"/>
      <c r="O253" s="109"/>
      <c r="S253" s="105"/>
      <c r="U253" s="105"/>
      <c r="W253" s="21"/>
      <c r="X253" s="105"/>
      <c r="Y253" s="106"/>
    </row>
    <row r="254" spans="6:25">
      <c r="F254" s="21"/>
      <c r="J254" s="105"/>
      <c r="L254" s="21"/>
      <c r="M254" s="131"/>
      <c r="N254" s="106"/>
      <c r="O254" s="109"/>
      <c r="S254" s="105"/>
      <c r="U254" s="105"/>
      <c r="W254" s="21"/>
      <c r="X254" s="105"/>
      <c r="Y254" s="106"/>
    </row>
    <row r="255" spans="6:25">
      <c r="F255" s="21"/>
      <c r="J255" s="105"/>
      <c r="L255" s="21"/>
      <c r="M255" s="131"/>
      <c r="N255" s="106"/>
      <c r="O255" s="109"/>
      <c r="S255" s="105"/>
      <c r="U255" s="105"/>
      <c r="W255" s="21"/>
      <c r="X255" s="105"/>
      <c r="Y255" s="106"/>
    </row>
    <row r="256" spans="6:25">
      <c r="F256" s="21"/>
      <c r="J256" s="105"/>
      <c r="L256" s="21"/>
      <c r="M256" s="131"/>
      <c r="N256" s="106"/>
      <c r="O256" s="109"/>
      <c r="S256" s="105"/>
      <c r="U256" s="105"/>
      <c r="W256" s="21"/>
      <c r="X256" s="105"/>
      <c r="Y256" s="106"/>
    </row>
    <row r="257" spans="6:25">
      <c r="F257" s="21"/>
      <c r="J257" s="105"/>
      <c r="L257" s="21"/>
      <c r="M257" s="131"/>
      <c r="N257" s="106"/>
      <c r="O257" s="109"/>
      <c r="S257" s="105"/>
      <c r="U257" s="105"/>
      <c r="W257" s="21"/>
      <c r="X257" s="105"/>
      <c r="Y257" s="106"/>
    </row>
    <row r="258" spans="6:25">
      <c r="F258" s="21"/>
      <c r="J258" s="105"/>
      <c r="L258" s="21"/>
      <c r="M258" s="131"/>
      <c r="N258" s="106"/>
      <c r="O258" s="109"/>
      <c r="S258" s="105"/>
      <c r="U258" s="105"/>
      <c r="W258" s="21"/>
      <c r="X258" s="105"/>
      <c r="Y258" s="106"/>
    </row>
    <row r="259" spans="6:25">
      <c r="F259" s="21"/>
      <c r="J259" s="105"/>
      <c r="L259" s="21"/>
      <c r="M259" s="131"/>
      <c r="N259" s="106"/>
      <c r="O259" s="109"/>
      <c r="S259" s="105"/>
      <c r="U259" s="105"/>
      <c r="W259" s="21"/>
      <c r="X259" s="105"/>
      <c r="Y259" s="106"/>
    </row>
    <row r="260" spans="6:25">
      <c r="F260" s="21"/>
      <c r="J260" s="105"/>
      <c r="L260" s="21"/>
      <c r="M260" s="131"/>
      <c r="N260" s="106"/>
      <c r="O260" s="109"/>
      <c r="S260" s="105"/>
      <c r="U260" s="105"/>
      <c r="W260" s="21"/>
      <c r="X260" s="105"/>
      <c r="Y260" s="106"/>
    </row>
    <row r="261" spans="6:25">
      <c r="F261" s="21"/>
      <c r="J261" s="105"/>
      <c r="L261" s="21"/>
      <c r="M261" s="131"/>
      <c r="N261" s="106"/>
      <c r="O261" s="109"/>
      <c r="S261" s="105"/>
      <c r="U261" s="105"/>
      <c r="W261" s="21"/>
      <c r="X261" s="105"/>
      <c r="Y261" s="106"/>
    </row>
    <row r="262" spans="6:25">
      <c r="F262" s="21"/>
      <c r="J262" s="105"/>
      <c r="L262" s="21"/>
      <c r="M262" s="131"/>
      <c r="N262" s="106"/>
      <c r="O262" s="109"/>
      <c r="S262" s="105"/>
      <c r="U262" s="105"/>
      <c r="W262" s="21"/>
      <c r="X262" s="105"/>
      <c r="Y262" s="106"/>
    </row>
    <row r="263" spans="6:25">
      <c r="F263" s="21"/>
      <c r="J263" s="105"/>
      <c r="L263" s="21"/>
      <c r="M263" s="131"/>
      <c r="N263" s="106"/>
      <c r="O263" s="109"/>
      <c r="S263" s="105"/>
      <c r="U263" s="105"/>
      <c r="W263" s="21"/>
      <c r="X263" s="105"/>
      <c r="Y263" s="106"/>
    </row>
    <row r="264" spans="6:25">
      <c r="L264" s="21"/>
      <c r="M264" s="131"/>
      <c r="N264" s="106"/>
      <c r="O264" s="109"/>
      <c r="S264" s="105"/>
      <c r="U264" s="105"/>
      <c r="W264" s="21"/>
      <c r="X264" s="105"/>
      <c r="Y264" s="106"/>
    </row>
    <row r="265" spans="6:25">
      <c r="M265" s="106"/>
    </row>
    <row r="266" spans="6:25">
      <c r="M266" s="106"/>
    </row>
    <row r="267" spans="6:25">
      <c r="M267" s="106"/>
    </row>
    <row r="268" spans="6:25">
      <c r="M268" s="106"/>
    </row>
    <row r="269" spans="6:25">
      <c r="M269" s="106"/>
    </row>
    <row r="270" spans="6:25">
      <c r="M270" s="106"/>
    </row>
    <row r="271" spans="6:25">
      <c r="M271" s="106"/>
    </row>
    <row r="272" spans="6:25">
      <c r="M272" s="106"/>
    </row>
    <row r="273" spans="13:13">
      <c r="M273" s="106"/>
    </row>
    <row r="274" spans="13:13">
      <c r="M274" s="106"/>
    </row>
    <row r="275" spans="13:13">
      <c r="M275" s="106"/>
    </row>
    <row r="276" spans="13:13">
      <c r="M276" s="106"/>
    </row>
    <row r="277" spans="13:13">
      <c r="M277" s="106"/>
    </row>
    <row r="278" spans="13:13">
      <c r="M278" s="106"/>
    </row>
    <row r="279" spans="13:13">
      <c r="M279" s="106"/>
    </row>
    <row r="280" spans="13:13">
      <c r="M280" s="106"/>
    </row>
    <row r="281" spans="13:13">
      <c r="M281" s="106"/>
    </row>
    <row r="282" spans="13:13">
      <c r="M282" s="106"/>
    </row>
    <row r="283" spans="13:13">
      <c r="M283" s="106"/>
    </row>
    <row r="284" spans="13:13">
      <c r="M284" s="106"/>
    </row>
    <row r="285" spans="13:13">
      <c r="M285" s="106"/>
    </row>
    <row r="286" spans="13:13">
      <c r="M286" s="106"/>
    </row>
    <row r="287" spans="13:13">
      <c r="M287" s="106"/>
    </row>
    <row r="288" spans="13:13">
      <c r="M288" s="106"/>
    </row>
    <row r="289" spans="13:13">
      <c r="M289" s="106"/>
    </row>
    <row r="290" spans="13:13">
      <c r="M290" s="106"/>
    </row>
    <row r="291" spans="13:13">
      <c r="M291" s="106"/>
    </row>
    <row r="292" spans="13:13">
      <c r="M292" s="106"/>
    </row>
    <row r="293" spans="13:13">
      <c r="M293" s="106"/>
    </row>
    <row r="294" spans="13:13">
      <c r="M294" s="106"/>
    </row>
    <row r="295" spans="13:13">
      <c r="M295" s="106"/>
    </row>
    <row r="296" spans="13:13">
      <c r="M296" s="106"/>
    </row>
    <row r="297" spans="13:13">
      <c r="M297" s="106"/>
    </row>
    <row r="298" spans="13:13">
      <c r="M298" s="106"/>
    </row>
    <row r="299" spans="13:13">
      <c r="M299" s="106"/>
    </row>
    <row r="300" spans="13:13">
      <c r="M300" s="106"/>
    </row>
    <row r="301" spans="13:13">
      <c r="M301" s="106"/>
    </row>
    <row r="302" spans="13:13">
      <c r="M302" s="106"/>
    </row>
    <row r="303" spans="13:13">
      <c r="M303" s="106"/>
    </row>
    <row r="304" spans="13:13">
      <c r="M304" s="106"/>
    </row>
    <row r="305" spans="13:13">
      <c r="M305" s="106"/>
    </row>
    <row r="306" spans="13:13">
      <c r="M306" s="106"/>
    </row>
    <row r="307" spans="13:13">
      <c r="M307" s="106"/>
    </row>
    <row r="308" spans="13:13">
      <c r="M308" s="106"/>
    </row>
    <row r="309" spans="13:13">
      <c r="M309" s="106"/>
    </row>
    <row r="310" spans="13:13">
      <c r="M310" s="106"/>
    </row>
    <row r="311" spans="13:13">
      <c r="M311" s="106"/>
    </row>
    <row r="312" spans="13:13">
      <c r="M312" s="106"/>
    </row>
    <row r="313" spans="13:13">
      <c r="M313" s="106"/>
    </row>
    <row r="314" spans="13:13">
      <c r="M314" s="106"/>
    </row>
    <row r="315" spans="13:13">
      <c r="M315" s="106"/>
    </row>
    <row r="316" spans="13:13">
      <c r="M316" s="106"/>
    </row>
    <row r="317" spans="13:13">
      <c r="M317" s="106"/>
    </row>
    <row r="318" spans="13:13">
      <c r="M318" s="106"/>
    </row>
    <row r="319" spans="13:13">
      <c r="M319" s="106"/>
    </row>
    <row r="320" spans="13:13">
      <c r="M320" s="106"/>
    </row>
    <row r="321" spans="13:13">
      <c r="M321" s="106"/>
    </row>
    <row r="322" spans="13:13">
      <c r="M322" s="106"/>
    </row>
    <row r="323" spans="13:13">
      <c r="M323" s="106"/>
    </row>
    <row r="324" spans="13:13">
      <c r="M324" s="106"/>
    </row>
    <row r="325" spans="13:13">
      <c r="M325" s="106"/>
    </row>
    <row r="326" spans="13:13">
      <c r="M326" s="106"/>
    </row>
    <row r="327" spans="13:13">
      <c r="M327" s="106"/>
    </row>
    <row r="328" spans="13:13">
      <c r="M328" s="106"/>
    </row>
    <row r="329" spans="13:13">
      <c r="M329" s="106"/>
    </row>
    <row r="330" spans="13:13">
      <c r="M330" s="106"/>
    </row>
    <row r="331" spans="13:13">
      <c r="M331" s="106"/>
    </row>
    <row r="332" spans="13:13">
      <c r="M332" s="106"/>
    </row>
    <row r="333" spans="13:13">
      <c r="M333" s="106"/>
    </row>
    <row r="334" spans="13:13">
      <c r="M334" s="106"/>
    </row>
    <row r="335" spans="13:13">
      <c r="M335" s="106"/>
    </row>
    <row r="336" spans="13:13">
      <c r="M336" s="106"/>
    </row>
    <row r="337" spans="13:13">
      <c r="M337" s="106"/>
    </row>
    <row r="338" spans="13:13">
      <c r="M338" s="106"/>
    </row>
    <row r="339" spans="13:13">
      <c r="M339" s="106"/>
    </row>
    <row r="340" spans="13:13">
      <c r="M340" s="106"/>
    </row>
    <row r="341" spans="13:13">
      <c r="M341" s="106"/>
    </row>
    <row r="342" spans="13:13">
      <c r="M342" s="106"/>
    </row>
    <row r="343" spans="13:13">
      <c r="M343" s="106"/>
    </row>
    <row r="344" spans="13:13">
      <c r="M344" s="106"/>
    </row>
    <row r="345" spans="13:13">
      <c r="M345" s="106"/>
    </row>
    <row r="346" spans="13:13">
      <c r="M346" s="106"/>
    </row>
    <row r="347" spans="13:13">
      <c r="M347" s="106"/>
    </row>
    <row r="348" spans="13:13">
      <c r="M348" s="106"/>
    </row>
    <row r="349" spans="13:13">
      <c r="M349" s="106"/>
    </row>
    <row r="350" spans="13:13">
      <c r="M350" s="106"/>
    </row>
    <row r="351" spans="13:13">
      <c r="M351" s="106"/>
    </row>
    <row r="352" spans="13:13">
      <c r="M352" s="106"/>
    </row>
    <row r="353" spans="13:13">
      <c r="M353" s="106"/>
    </row>
    <row r="354" spans="13:13">
      <c r="M354" s="106"/>
    </row>
    <row r="355" spans="13:13">
      <c r="M355" s="106"/>
    </row>
    <row r="356" spans="13:13">
      <c r="M356" s="106"/>
    </row>
    <row r="357" spans="13:13">
      <c r="M357" s="106"/>
    </row>
    <row r="358" spans="13:13">
      <c r="M358" s="106"/>
    </row>
    <row r="359" spans="13:13">
      <c r="M359" s="106"/>
    </row>
    <row r="360" spans="13:13">
      <c r="M360" s="106"/>
    </row>
    <row r="361" spans="13:13">
      <c r="M361" s="106"/>
    </row>
    <row r="362" spans="13:13">
      <c r="M362" s="106"/>
    </row>
    <row r="363" spans="13:13">
      <c r="M363" s="106"/>
    </row>
    <row r="364" spans="13:13">
      <c r="M364" s="106"/>
    </row>
    <row r="365" spans="13:13">
      <c r="M365" s="106"/>
    </row>
    <row r="366" spans="13:13">
      <c r="M366" s="106"/>
    </row>
    <row r="367" spans="13:13">
      <c r="M367" s="106"/>
    </row>
    <row r="368" spans="13:13">
      <c r="M368" s="106"/>
    </row>
    <row r="369" spans="13:13">
      <c r="M369" s="106"/>
    </row>
    <row r="370" spans="13:13">
      <c r="M370" s="106"/>
    </row>
    <row r="371" spans="13:13">
      <c r="M371" s="106"/>
    </row>
    <row r="372" spans="13:13">
      <c r="M372" s="106"/>
    </row>
    <row r="373" spans="13:13">
      <c r="M373" s="106"/>
    </row>
    <row r="374" spans="13:13">
      <c r="M374" s="106"/>
    </row>
    <row r="375" spans="13:13">
      <c r="M375" s="106"/>
    </row>
    <row r="376" spans="13:13">
      <c r="M376" s="106"/>
    </row>
    <row r="377" spans="13:13">
      <c r="M377" s="106"/>
    </row>
    <row r="378" spans="13:13">
      <c r="M378" s="106"/>
    </row>
    <row r="379" spans="13:13">
      <c r="M379" s="106"/>
    </row>
    <row r="380" spans="13:13">
      <c r="M380" s="106"/>
    </row>
    <row r="381" spans="13:13">
      <c r="M381" s="106"/>
    </row>
    <row r="382" spans="13:13">
      <c r="M382" s="106"/>
    </row>
    <row r="383" spans="13:13">
      <c r="M383" s="106"/>
    </row>
    <row r="384" spans="13:13">
      <c r="M384" s="106"/>
    </row>
    <row r="385" spans="13:13">
      <c r="M385" s="106"/>
    </row>
    <row r="386" spans="13:13">
      <c r="M386" s="106"/>
    </row>
    <row r="387" spans="13:13">
      <c r="M387" s="106"/>
    </row>
    <row r="388" spans="13:13">
      <c r="M388" s="106"/>
    </row>
    <row r="389" spans="13:13">
      <c r="M389" s="106"/>
    </row>
    <row r="390" spans="13:13">
      <c r="M390" s="106"/>
    </row>
    <row r="391" spans="13:13">
      <c r="M391" s="106"/>
    </row>
    <row r="392" spans="13:13">
      <c r="M392" s="106"/>
    </row>
    <row r="393" spans="13:13">
      <c r="M393" s="106"/>
    </row>
    <row r="394" spans="13:13">
      <c r="M394" s="106"/>
    </row>
    <row r="395" spans="13:13">
      <c r="M395" s="106"/>
    </row>
    <row r="396" spans="13:13">
      <c r="M396" s="106"/>
    </row>
    <row r="397" spans="13:13">
      <c r="M397" s="106"/>
    </row>
    <row r="398" spans="13:13">
      <c r="M398" s="106"/>
    </row>
    <row r="399" spans="13:13">
      <c r="M399" s="106"/>
    </row>
    <row r="400" spans="13:13">
      <c r="M400" s="106"/>
    </row>
    <row r="401" spans="13:13">
      <c r="M401" s="106"/>
    </row>
    <row r="402" spans="13:13">
      <c r="M402" s="106"/>
    </row>
    <row r="403" spans="13:13">
      <c r="M403" s="106"/>
    </row>
    <row r="404" spans="13:13">
      <c r="M404" s="106"/>
    </row>
    <row r="405" spans="13:13">
      <c r="M405" s="106"/>
    </row>
    <row r="406" spans="13:13">
      <c r="M406" s="106"/>
    </row>
    <row r="407" spans="13:13">
      <c r="M407" s="106"/>
    </row>
    <row r="408" spans="13:13">
      <c r="M408" s="106"/>
    </row>
    <row r="409" spans="13:13">
      <c r="M409" s="106"/>
    </row>
    <row r="410" spans="13:13">
      <c r="M410" s="106"/>
    </row>
    <row r="411" spans="13:13">
      <c r="M411" s="106"/>
    </row>
    <row r="412" spans="13:13">
      <c r="M412" s="106"/>
    </row>
    <row r="413" spans="13:13">
      <c r="M413" s="106"/>
    </row>
    <row r="414" spans="13:13">
      <c r="M414" s="106"/>
    </row>
  </sheetData>
  <sheetProtection algorithmName="SHA-512" hashValue="/H+qWj07rAWXGGj709szeH5U223Qx7+DMHHUGGabjh8f7RVwvdVALENl3mrfGzVo7gyRt6to/SD4OsVo1qj/bA==" saltValue="93EnwGb26EBAaLpWxpDTgg==" spinCount="100000" sheet="1" objects="1" scenarios="1"/>
  <mergeCells count="19">
    <mergeCell ref="O32:V32"/>
    <mergeCell ref="A34:B34"/>
    <mergeCell ref="D25:Q25"/>
    <mergeCell ref="D28:F28"/>
    <mergeCell ref="D34:E34"/>
    <mergeCell ref="G28:G29"/>
    <mergeCell ref="D29:E29"/>
    <mergeCell ref="D30:E30"/>
    <mergeCell ref="D31:E31"/>
    <mergeCell ref="D32:E32"/>
    <mergeCell ref="A25:C25"/>
    <mergeCell ref="D33:E33"/>
    <mergeCell ref="K26:Y26"/>
    <mergeCell ref="D27:K27"/>
    <mergeCell ref="D4:J4"/>
    <mergeCell ref="K4:X4"/>
    <mergeCell ref="A11:A13"/>
    <mergeCell ref="A6:A9"/>
    <mergeCell ref="A15:A17"/>
  </mergeCells>
  <phoneticPr fontId="6"/>
  <conditionalFormatting sqref="O19:O20 F19:F24 F22:G24 O22:P24 F26">
    <cfRule type="cellIs" dxfId="190" priority="282" stopIfTrue="1" operator="lessThan">
      <formula>0</formula>
    </cfRule>
  </conditionalFormatting>
  <conditionalFormatting sqref="F22:F24">
    <cfRule type="cellIs" dxfId="189" priority="281" stopIfTrue="1" operator="lessThan">
      <formula>0</formula>
    </cfRule>
  </conditionalFormatting>
  <conditionalFormatting sqref="F22:F24">
    <cfRule type="cellIs" dxfId="188" priority="280" stopIfTrue="1" operator="lessThan">
      <formula>0</formula>
    </cfRule>
  </conditionalFormatting>
  <conditionalFormatting sqref="O19:O20 O22:O24">
    <cfRule type="cellIs" dxfId="187" priority="279" stopIfTrue="1" operator="lessThan">
      <formula>0</formula>
    </cfRule>
  </conditionalFormatting>
  <conditionalFormatting sqref="O22:O24">
    <cfRule type="cellIs" dxfId="186" priority="278" stopIfTrue="1" operator="lessThan">
      <formula>0</formula>
    </cfRule>
  </conditionalFormatting>
  <conditionalFormatting sqref="O22:O24">
    <cfRule type="cellIs" dxfId="185" priority="277" stopIfTrue="1" operator="lessThan">
      <formula>0</formula>
    </cfRule>
  </conditionalFormatting>
  <conditionalFormatting sqref="O22:O24">
    <cfRule type="cellIs" dxfId="184" priority="276" stopIfTrue="1" operator="lessThan">
      <formula>0</formula>
    </cfRule>
  </conditionalFormatting>
  <conditionalFormatting sqref="O22:O24">
    <cfRule type="cellIs" dxfId="183" priority="275" stopIfTrue="1" operator="lessThan">
      <formula>0</formula>
    </cfRule>
  </conditionalFormatting>
  <conditionalFormatting sqref="F22:G22">
    <cfRule type="cellIs" dxfId="182" priority="274" stopIfTrue="1" operator="lessThan">
      <formula>0</formula>
    </cfRule>
  </conditionalFormatting>
  <conditionalFormatting sqref="F22:G22">
    <cfRule type="cellIs" dxfId="181" priority="273" stopIfTrue="1" operator="lessThan">
      <formula>0</formula>
    </cfRule>
  </conditionalFormatting>
  <conditionalFormatting sqref="F22:G22">
    <cfRule type="cellIs" dxfId="180" priority="272" stopIfTrue="1" operator="lessThan">
      <formula>0</formula>
    </cfRule>
  </conditionalFormatting>
  <conditionalFormatting sqref="F22:G22">
    <cfRule type="cellIs" dxfId="179" priority="271" stopIfTrue="1" operator="lessThan">
      <formula>0</formula>
    </cfRule>
  </conditionalFormatting>
  <conditionalFormatting sqref="F22:G22">
    <cfRule type="cellIs" dxfId="178" priority="270" stopIfTrue="1" operator="lessThan">
      <formula>0</formula>
    </cfRule>
  </conditionalFormatting>
  <conditionalFormatting sqref="F23:G24">
    <cfRule type="cellIs" dxfId="177" priority="269" stopIfTrue="1" operator="lessThan">
      <formula>0</formula>
    </cfRule>
  </conditionalFormatting>
  <conditionalFormatting sqref="F23:G24">
    <cfRule type="cellIs" dxfId="176" priority="268" stopIfTrue="1" operator="lessThan">
      <formula>0</formula>
    </cfRule>
  </conditionalFormatting>
  <conditionalFormatting sqref="F23:G24">
    <cfRule type="cellIs" dxfId="175" priority="267" stopIfTrue="1" operator="lessThan">
      <formula>0</formula>
    </cfRule>
  </conditionalFormatting>
  <conditionalFormatting sqref="F23:G24">
    <cfRule type="cellIs" dxfId="174" priority="266" stopIfTrue="1" operator="lessThan">
      <formula>0</formula>
    </cfRule>
  </conditionalFormatting>
  <conditionalFormatting sqref="F23:G24">
    <cfRule type="cellIs" dxfId="173" priority="265" stopIfTrue="1" operator="lessThan">
      <formula>0</formula>
    </cfRule>
  </conditionalFormatting>
  <conditionalFormatting sqref="F23:F24">
    <cfRule type="cellIs" dxfId="172" priority="264" stopIfTrue="1" operator="lessThan">
      <formula>0</formula>
    </cfRule>
  </conditionalFormatting>
  <conditionalFormatting sqref="F23:F24">
    <cfRule type="cellIs" dxfId="171" priority="263" stopIfTrue="1" operator="lessThan">
      <formula>0</formula>
    </cfRule>
  </conditionalFormatting>
  <conditionalFormatting sqref="F23:F24">
    <cfRule type="cellIs" dxfId="170" priority="262" stopIfTrue="1" operator="lessThan">
      <formula>0</formula>
    </cfRule>
  </conditionalFormatting>
  <conditionalFormatting sqref="F23:F24">
    <cfRule type="cellIs" dxfId="169" priority="261" stopIfTrue="1" operator="lessThan">
      <formula>0</formula>
    </cfRule>
  </conditionalFormatting>
  <conditionalFormatting sqref="F23:F24">
    <cfRule type="cellIs" dxfId="168" priority="260" stopIfTrue="1" operator="lessThan">
      <formula>0</formula>
    </cfRule>
  </conditionalFormatting>
  <conditionalFormatting sqref="O22:P22">
    <cfRule type="cellIs" dxfId="167" priority="259" stopIfTrue="1" operator="lessThan">
      <formula>0</formula>
    </cfRule>
  </conditionalFormatting>
  <conditionalFormatting sqref="O22:P22">
    <cfRule type="cellIs" dxfId="166" priority="258" stopIfTrue="1" operator="lessThan">
      <formula>0</formula>
    </cfRule>
  </conditionalFormatting>
  <conditionalFormatting sqref="O22:P22">
    <cfRule type="cellIs" dxfId="165" priority="257" stopIfTrue="1" operator="lessThan">
      <formula>0</formula>
    </cfRule>
  </conditionalFormatting>
  <conditionalFormatting sqref="O22:P22">
    <cfRule type="cellIs" dxfId="164" priority="256" stopIfTrue="1" operator="lessThan">
      <formula>0</formula>
    </cfRule>
  </conditionalFormatting>
  <conditionalFormatting sqref="O22:P22">
    <cfRule type="cellIs" dxfId="163" priority="255" stopIfTrue="1" operator="lessThan">
      <formula>0</formula>
    </cfRule>
  </conditionalFormatting>
  <conditionalFormatting sqref="O22:P22">
    <cfRule type="cellIs" dxfId="162" priority="254" stopIfTrue="1" operator="lessThan">
      <formula>0</formula>
    </cfRule>
  </conditionalFormatting>
  <conditionalFormatting sqref="O22:P22">
    <cfRule type="cellIs" dxfId="161" priority="253" stopIfTrue="1" operator="lessThan">
      <formula>0</formula>
    </cfRule>
  </conditionalFormatting>
  <conditionalFormatting sqref="O22:P24">
    <cfRule type="cellIs" dxfId="160" priority="252" stopIfTrue="1" operator="lessThan">
      <formula>0</formula>
    </cfRule>
  </conditionalFormatting>
  <conditionalFormatting sqref="O22:P24">
    <cfRule type="cellIs" dxfId="159" priority="251" stopIfTrue="1" operator="lessThan">
      <formula>0</formula>
    </cfRule>
  </conditionalFormatting>
  <conditionalFormatting sqref="O22:P22">
    <cfRule type="cellIs" dxfId="158" priority="250" stopIfTrue="1" operator="lessThan">
      <formula>0</formula>
    </cfRule>
  </conditionalFormatting>
  <conditionalFormatting sqref="O22:P22">
    <cfRule type="cellIs" dxfId="157" priority="249" stopIfTrue="1" operator="lessThan">
      <formula>0</formula>
    </cfRule>
  </conditionalFormatting>
  <conditionalFormatting sqref="O22:P22">
    <cfRule type="cellIs" dxfId="156" priority="248" stopIfTrue="1" operator="lessThan">
      <formula>0</formula>
    </cfRule>
  </conditionalFormatting>
  <conditionalFormatting sqref="O22:P22">
    <cfRule type="cellIs" dxfId="155" priority="247" stopIfTrue="1" operator="lessThan">
      <formula>0</formula>
    </cfRule>
  </conditionalFormatting>
  <conditionalFormatting sqref="O22:P22">
    <cfRule type="cellIs" dxfId="154" priority="246" stopIfTrue="1" operator="lessThan">
      <formula>0</formula>
    </cfRule>
  </conditionalFormatting>
  <conditionalFormatting sqref="O23:P24">
    <cfRule type="cellIs" dxfId="153" priority="245" stopIfTrue="1" operator="lessThan">
      <formula>0</formula>
    </cfRule>
  </conditionalFormatting>
  <conditionalFormatting sqref="O23:P24">
    <cfRule type="cellIs" dxfId="152" priority="244" stopIfTrue="1" operator="lessThan">
      <formula>0</formula>
    </cfRule>
  </conditionalFormatting>
  <conditionalFormatting sqref="O23:P24">
    <cfRule type="cellIs" dxfId="151" priority="243" stopIfTrue="1" operator="lessThan">
      <formula>0</formula>
    </cfRule>
  </conditionalFormatting>
  <conditionalFormatting sqref="O23:P24">
    <cfRule type="cellIs" dxfId="150" priority="242" stopIfTrue="1" operator="lessThan">
      <formula>0</formula>
    </cfRule>
  </conditionalFormatting>
  <conditionalFormatting sqref="O23:P24">
    <cfRule type="cellIs" dxfId="149" priority="241" stopIfTrue="1" operator="lessThan">
      <formula>0</formula>
    </cfRule>
  </conditionalFormatting>
  <conditionalFormatting sqref="O23:P24">
    <cfRule type="cellIs" dxfId="148" priority="240" stopIfTrue="1" operator="lessThan">
      <formula>0</formula>
    </cfRule>
  </conditionalFormatting>
  <conditionalFormatting sqref="O23:P24">
    <cfRule type="cellIs" dxfId="147" priority="239" stopIfTrue="1" operator="lessThan">
      <formula>0</formula>
    </cfRule>
  </conditionalFormatting>
  <conditionalFormatting sqref="O23:P24">
    <cfRule type="cellIs" dxfId="146" priority="238" stopIfTrue="1" operator="lessThan">
      <formula>0</formula>
    </cfRule>
  </conditionalFormatting>
  <conditionalFormatting sqref="O23:P24">
    <cfRule type="cellIs" dxfId="145" priority="237" stopIfTrue="1" operator="lessThan">
      <formula>0</formula>
    </cfRule>
  </conditionalFormatting>
  <conditionalFormatting sqref="O23:P24">
    <cfRule type="cellIs" dxfId="144" priority="236" stopIfTrue="1" operator="lessThan">
      <formula>0</formula>
    </cfRule>
  </conditionalFormatting>
  <conditionalFormatting sqref="O22">
    <cfRule type="cellIs" dxfId="143" priority="235" stopIfTrue="1" operator="lessThan">
      <formula>0</formula>
    </cfRule>
  </conditionalFormatting>
  <conditionalFormatting sqref="O22">
    <cfRule type="cellIs" dxfId="142" priority="234" stopIfTrue="1" operator="lessThan">
      <formula>0</formula>
    </cfRule>
  </conditionalFormatting>
  <conditionalFormatting sqref="O22">
    <cfRule type="cellIs" dxfId="141" priority="233" stopIfTrue="1" operator="lessThan">
      <formula>0</formula>
    </cfRule>
  </conditionalFormatting>
  <conditionalFormatting sqref="O22">
    <cfRule type="cellIs" dxfId="140" priority="232" stopIfTrue="1" operator="lessThan">
      <formula>0</formula>
    </cfRule>
  </conditionalFormatting>
  <conditionalFormatting sqref="O22">
    <cfRule type="cellIs" dxfId="139" priority="231" stopIfTrue="1" operator="lessThan">
      <formula>0</formula>
    </cfRule>
  </conditionalFormatting>
  <conditionalFormatting sqref="O22">
    <cfRule type="cellIs" dxfId="138" priority="230" stopIfTrue="1" operator="lessThan">
      <formula>0</formula>
    </cfRule>
  </conditionalFormatting>
  <conditionalFormatting sqref="O22">
    <cfRule type="cellIs" dxfId="137" priority="229" stopIfTrue="1" operator="lessThan">
      <formula>0</formula>
    </cfRule>
  </conditionalFormatting>
  <conditionalFormatting sqref="O22:O24">
    <cfRule type="cellIs" dxfId="136" priority="228" stopIfTrue="1" operator="lessThan">
      <formula>0</formula>
    </cfRule>
  </conditionalFormatting>
  <conditionalFormatting sqref="O22:O24">
    <cfRule type="cellIs" dxfId="135" priority="227" stopIfTrue="1" operator="lessThan">
      <formula>0</formula>
    </cfRule>
  </conditionalFormatting>
  <conditionalFormatting sqref="O22">
    <cfRule type="cellIs" dxfId="134" priority="226" stopIfTrue="1" operator="lessThan">
      <formula>0</formula>
    </cfRule>
  </conditionalFormatting>
  <conditionalFormatting sqref="O22">
    <cfRule type="cellIs" dxfId="133" priority="225" stopIfTrue="1" operator="lessThan">
      <formula>0</formula>
    </cfRule>
  </conditionalFormatting>
  <conditionalFormatting sqref="O22">
    <cfRule type="cellIs" dxfId="132" priority="224" stopIfTrue="1" operator="lessThan">
      <formula>0</formula>
    </cfRule>
  </conditionalFormatting>
  <conditionalFormatting sqref="O22">
    <cfRule type="cellIs" dxfId="131" priority="223" stopIfTrue="1" operator="lessThan">
      <formula>0</formula>
    </cfRule>
  </conditionalFormatting>
  <conditionalFormatting sqref="O22">
    <cfRule type="cellIs" dxfId="130" priority="222" stopIfTrue="1" operator="lessThan">
      <formula>0</formula>
    </cfRule>
  </conditionalFormatting>
  <conditionalFormatting sqref="O23:O24">
    <cfRule type="cellIs" dxfId="129" priority="221" stopIfTrue="1" operator="lessThan">
      <formula>0</formula>
    </cfRule>
  </conditionalFormatting>
  <conditionalFormatting sqref="O23:O24">
    <cfRule type="cellIs" dxfId="128" priority="220" stopIfTrue="1" operator="lessThan">
      <formula>0</formula>
    </cfRule>
  </conditionalFormatting>
  <conditionalFormatting sqref="O23:O24">
    <cfRule type="cellIs" dxfId="127" priority="219" stopIfTrue="1" operator="lessThan">
      <formula>0</formula>
    </cfRule>
  </conditionalFormatting>
  <conditionalFormatting sqref="O23:O24">
    <cfRule type="cellIs" dxfId="126" priority="218" stopIfTrue="1" operator="lessThan">
      <formula>0</formula>
    </cfRule>
  </conditionalFormatting>
  <conditionalFormatting sqref="O23:O24">
    <cfRule type="cellIs" dxfId="125" priority="217" stopIfTrue="1" operator="lessThan">
      <formula>0</formula>
    </cfRule>
  </conditionalFormatting>
  <conditionalFormatting sqref="O23:O24">
    <cfRule type="cellIs" dxfId="124" priority="216" stopIfTrue="1" operator="lessThan">
      <formula>0</formula>
    </cfRule>
  </conditionalFormatting>
  <conditionalFormatting sqref="O23:O24">
    <cfRule type="cellIs" dxfId="123" priority="215" stopIfTrue="1" operator="lessThan">
      <formula>0</formula>
    </cfRule>
  </conditionalFormatting>
  <conditionalFormatting sqref="O23:O24">
    <cfRule type="cellIs" dxfId="122" priority="214" stopIfTrue="1" operator="lessThan">
      <formula>0</formula>
    </cfRule>
  </conditionalFormatting>
  <conditionalFormatting sqref="O23:O24">
    <cfRule type="cellIs" dxfId="121" priority="213" stopIfTrue="1" operator="lessThan">
      <formula>0</formula>
    </cfRule>
  </conditionalFormatting>
  <conditionalFormatting sqref="O23:O24">
    <cfRule type="cellIs" dxfId="120" priority="212" stopIfTrue="1" operator="lessThan">
      <formula>0</formula>
    </cfRule>
  </conditionalFormatting>
  <conditionalFormatting sqref="O22:O24">
    <cfRule type="cellIs" dxfId="119" priority="175" stopIfTrue="1" operator="lessThan">
      <formula>0</formula>
    </cfRule>
  </conditionalFormatting>
  <conditionalFormatting sqref="O22:O24">
    <cfRule type="cellIs" dxfId="118" priority="174" stopIfTrue="1" operator="lessThan">
      <formula>0</formula>
    </cfRule>
  </conditionalFormatting>
  <conditionalFormatting sqref="O22">
    <cfRule type="cellIs" dxfId="117" priority="173" stopIfTrue="1" operator="lessThan">
      <formula>0</formula>
    </cfRule>
  </conditionalFormatting>
  <conditionalFormatting sqref="O22">
    <cfRule type="cellIs" dxfId="116" priority="172" stopIfTrue="1" operator="lessThan">
      <formula>0</formula>
    </cfRule>
  </conditionalFormatting>
  <conditionalFormatting sqref="O22">
    <cfRule type="cellIs" dxfId="115" priority="171" stopIfTrue="1" operator="lessThan">
      <formula>0</formula>
    </cfRule>
  </conditionalFormatting>
  <conditionalFormatting sqref="O22">
    <cfRule type="cellIs" dxfId="114" priority="170" stopIfTrue="1" operator="lessThan">
      <formula>0</formula>
    </cfRule>
  </conditionalFormatting>
  <conditionalFormatting sqref="O22">
    <cfRule type="cellIs" dxfId="113" priority="169" stopIfTrue="1" operator="lessThan">
      <formula>0</formula>
    </cfRule>
  </conditionalFormatting>
  <conditionalFormatting sqref="O23:O24">
    <cfRule type="cellIs" dxfId="112" priority="168" stopIfTrue="1" operator="lessThan">
      <formula>0</formula>
    </cfRule>
  </conditionalFormatting>
  <conditionalFormatting sqref="O23:O24">
    <cfRule type="cellIs" dxfId="111" priority="167" stopIfTrue="1" operator="lessThan">
      <formula>0</formula>
    </cfRule>
  </conditionalFormatting>
  <conditionalFormatting sqref="O23:O24">
    <cfRule type="cellIs" dxfId="110" priority="166" stopIfTrue="1" operator="lessThan">
      <formula>0</formula>
    </cfRule>
  </conditionalFormatting>
  <conditionalFormatting sqref="O23:O24">
    <cfRule type="cellIs" dxfId="109" priority="165" stopIfTrue="1" operator="lessThan">
      <formula>0</formula>
    </cfRule>
  </conditionalFormatting>
  <conditionalFormatting sqref="O23:O24">
    <cfRule type="cellIs" dxfId="108" priority="164" stopIfTrue="1" operator="lessThan">
      <formula>0</formula>
    </cfRule>
  </conditionalFormatting>
  <conditionalFormatting sqref="O23:O24">
    <cfRule type="cellIs" dxfId="107" priority="163" stopIfTrue="1" operator="lessThan">
      <formula>0</formula>
    </cfRule>
  </conditionalFormatting>
  <conditionalFormatting sqref="O23:O24">
    <cfRule type="cellIs" dxfId="106" priority="162" stopIfTrue="1" operator="lessThan">
      <formula>0</formula>
    </cfRule>
  </conditionalFormatting>
  <conditionalFormatting sqref="O23:O24">
    <cfRule type="cellIs" dxfId="105" priority="161" stopIfTrue="1" operator="lessThan">
      <formula>0</formula>
    </cfRule>
  </conditionalFormatting>
  <conditionalFormatting sqref="O23:O24">
    <cfRule type="cellIs" dxfId="104" priority="160" stopIfTrue="1" operator="lessThan">
      <formula>0</formula>
    </cfRule>
  </conditionalFormatting>
  <conditionalFormatting sqref="O23:O24">
    <cfRule type="cellIs" dxfId="103" priority="159" stopIfTrue="1" operator="lessThan">
      <formula>0</formula>
    </cfRule>
  </conditionalFormatting>
  <conditionalFormatting sqref="O22:O24">
    <cfRule type="cellIs" dxfId="102" priority="122" stopIfTrue="1" operator="lessThan">
      <formula>0</formula>
    </cfRule>
  </conditionalFormatting>
  <conditionalFormatting sqref="O22:O24">
    <cfRule type="cellIs" dxfId="101" priority="121" stopIfTrue="1" operator="lessThan">
      <formula>0</formula>
    </cfRule>
  </conditionalFormatting>
  <conditionalFormatting sqref="O22">
    <cfRule type="cellIs" dxfId="100" priority="120" stopIfTrue="1" operator="lessThan">
      <formula>0</formula>
    </cfRule>
  </conditionalFormatting>
  <conditionalFormatting sqref="O23:O24">
    <cfRule type="cellIs" dxfId="99" priority="114" stopIfTrue="1" operator="lessThan">
      <formula>0</formula>
    </cfRule>
  </conditionalFormatting>
  <conditionalFormatting sqref="O23:O24">
    <cfRule type="cellIs" dxfId="98" priority="113" stopIfTrue="1" operator="lessThan">
      <formula>0</formula>
    </cfRule>
  </conditionalFormatting>
  <conditionalFormatting sqref="O23:O24">
    <cfRule type="cellIs" dxfId="97" priority="112" stopIfTrue="1" operator="lessThan">
      <formula>0</formula>
    </cfRule>
  </conditionalFormatting>
  <conditionalFormatting sqref="O23:O24">
    <cfRule type="cellIs" dxfId="96" priority="111" stopIfTrue="1" operator="lessThan">
      <formula>0</formula>
    </cfRule>
  </conditionalFormatting>
  <conditionalFormatting sqref="O23:O24">
    <cfRule type="cellIs" dxfId="95" priority="110" stopIfTrue="1" operator="lessThan">
      <formula>0</formula>
    </cfRule>
  </conditionalFormatting>
  <conditionalFormatting sqref="O23:O24">
    <cfRule type="cellIs" dxfId="94" priority="109" stopIfTrue="1" operator="lessThan">
      <formula>0</formula>
    </cfRule>
  </conditionalFormatting>
  <conditionalFormatting sqref="O23:O24">
    <cfRule type="cellIs" dxfId="93" priority="108" stopIfTrue="1" operator="lessThan">
      <formula>0</formula>
    </cfRule>
  </conditionalFormatting>
  <conditionalFormatting sqref="O23:O24">
    <cfRule type="cellIs" dxfId="92" priority="107" stopIfTrue="1" operator="lessThan">
      <formula>0</formula>
    </cfRule>
  </conditionalFormatting>
  <conditionalFormatting sqref="O23:O24">
    <cfRule type="cellIs" dxfId="91" priority="106" stopIfTrue="1" operator="lessThan">
      <formula>0</formula>
    </cfRule>
  </conditionalFormatting>
  <conditionalFormatting sqref="O22:O23">
    <cfRule type="cellIs" dxfId="90" priority="105" stopIfTrue="1" operator="lessThan">
      <formula>0</formula>
    </cfRule>
  </conditionalFormatting>
  <conditionalFormatting sqref="O22:O23">
    <cfRule type="cellIs" dxfId="89" priority="104" stopIfTrue="1" operator="lessThan">
      <formula>0</formula>
    </cfRule>
  </conditionalFormatting>
  <conditionalFormatting sqref="O22">
    <cfRule type="cellIs" dxfId="88" priority="103" stopIfTrue="1" operator="lessThan">
      <formula>0</formula>
    </cfRule>
  </conditionalFormatting>
  <conditionalFormatting sqref="O22">
    <cfRule type="cellIs" dxfId="87" priority="102" stopIfTrue="1" operator="lessThan">
      <formula>0</formula>
    </cfRule>
  </conditionalFormatting>
  <conditionalFormatting sqref="O22">
    <cfRule type="cellIs" dxfId="86" priority="101" stopIfTrue="1" operator="lessThan">
      <formula>0</formula>
    </cfRule>
  </conditionalFormatting>
  <conditionalFormatting sqref="O22">
    <cfRule type="cellIs" dxfId="85" priority="100" stopIfTrue="1" operator="lessThan">
      <formula>0</formula>
    </cfRule>
  </conditionalFormatting>
  <conditionalFormatting sqref="O22">
    <cfRule type="cellIs" dxfId="84" priority="99" stopIfTrue="1" operator="lessThan">
      <formula>0</formula>
    </cfRule>
  </conditionalFormatting>
  <conditionalFormatting sqref="O23">
    <cfRule type="cellIs" dxfId="83" priority="98" stopIfTrue="1" operator="lessThan">
      <formula>0</formula>
    </cfRule>
  </conditionalFormatting>
  <conditionalFormatting sqref="O23">
    <cfRule type="cellIs" dxfId="82" priority="97" stopIfTrue="1" operator="lessThan">
      <formula>0</formula>
    </cfRule>
  </conditionalFormatting>
  <conditionalFormatting sqref="O23">
    <cfRule type="cellIs" dxfId="81" priority="96" stopIfTrue="1" operator="lessThan">
      <formula>0</formula>
    </cfRule>
  </conditionalFormatting>
  <conditionalFormatting sqref="O23">
    <cfRule type="cellIs" dxfId="80" priority="95" stopIfTrue="1" operator="lessThan">
      <formula>0</formula>
    </cfRule>
  </conditionalFormatting>
  <conditionalFormatting sqref="O23">
    <cfRule type="cellIs" dxfId="79" priority="94" stopIfTrue="1" operator="lessThan">
      <formula>0</formula>
    </cfRule>
  </conditionalFormatting>
  <conditionalFormatting sqref="O23">
    <cfRule type="cellIs" dxfId="78" priority="93" stopIfTrue="1" operator="lessThan">
      <formula>0</formula>
    </cfRule>
  </conditionalFormatting>
  <conditionalFormatting sqref="O23">
    <cfRule type="cellIs" dxfId="77" priority="92" stopIfTrue="1" operator="lessThan">
      <formula>0</formula>
    </cfRule>
  </conditionalFormatting>
  <conditionalFormatting sqref="O23">
    <cfRule type="cellIs" dxfId="76" priority="91" stopIfTrue="1" operator="lessThan">
      <formula>0</formula>
    </cfRule>
  </conditionalFormatting>
  <conditionalFormatting sqref="O23">
    <cfRule type="cellIs" dxfId="75" priority="90" stopIfTrue="1" operator="lessThan">
      <formula>0</formula>
    </cfRule>
  </conditionalFormatting>
  <conditionalFormatting sqref="O23">
    <cfRule type="cellIs" dxfId="74" priority="89" stopIfTrue="1" operator="lessThan">
      <formula>0</formula>
    </cfRule>
  </conditionalFormatting>
  <conditionalFormatting sqref="O22:O23">
    <cfRule type="cellIs" dxfId="73" priority="88" stopIfTrue="1" operator="lessThan">
      <formula>0</formula>
    </cfRule>
  </conditionalFormatting>
  <conditionalFormatting sqref="O22:O23">
    <cfRule type="cellIs" dxfId="72" priority="87" stopIfTrue="1" operator="lessThan">
      <formula>0</formula>
    </cfRule>
  </conditionalFormatting>
  <conditionalFormatting sqref="O22">
    <cfRule type="cellIs" dxfId="71" priority="119" stopIfTrue="1" operator="lessThan">
      <formula>0</formula>
    </cfRule>
  </conditionalFormatting>
  <conditionalFormatting sqref="O22">
    <cfRule type="cellIs" dxfId="70" priority="118" stopIfTrue="1" operator="lessThan">
      <formula>0</formula>
    </cfRule>
  </conditionalFormatting>
  <conditionalFormatting sqref="O22">
    <cfRule type="cellIs" dxfId="69" priority="117" stopIfTrue="1" operator="lessThan">
      <formula>0</formula>
    </cfRule>
  </conditionalFormatting>
  <conditionalFormatting sqref="O22">
    <cfRule type="cellIs" dxfId="68" priority="116" stopIfTrue="1" operator="lessThan">
      <formula>0</formula>
    </cfRule>
  </conditionalFormatting>
  <conditionalFormatting sqref="O23:O24">
    <cfRule type="cellIs" dxfId="67" priority="115" stopIfTrue="1" operator="lessThan">
      <formula>0</formula>
    </cfRule>
  </conditionalFormatting>
  <conditionalFormatting sqref="O22">
    <cfRule type="cellIs" dxfId="66" priority="86" stopIfTrue="1" operator="lessThan">
      <formula>0</formula>
    </cfRule>
  </conditionalFormatting>
  <conditionalFormatting sqref="O22">
    <cfRule type="cellIs" dxfId="65" priority="85" stopIfTrue="1" operator="lessThan">
      <formula>0</formula>
    </cfRule>
  </conditionalFormatting>
  <conditionalFormatting sqref="O22">
    <cfRule type="cellIs" dxfId="64" priority="84" stopIfTrue="1" operator="lessThan">
      <formula>0</formula>
    </cfRule>
  </conditionalFormatting>
  <conditionalFormatting sqref="O22">
    <cfRule type="cellIs" dxfId="63" priority="83" stopIfTrue="1" operator="lessThan">
      <formula>0</formula>
    </cfRule>
  </conditionalFormatting>
  <conditionalFormatting sqref="O22">
    <cfRule type="cellIs" dxfId="62" priority="82" stopIfTrue="1" operator="lessThan">
      <formula>0</formula>
    </cfRule>
  </conditionalFormatting>
  <conditionalFormatting sqref="O23">
    <cfRule type="cellIs" dxfId="61" priority="81" stopIfTrue="1" operator="lessThan">
      <formula>0</formula>
    </cfRule>
  </conditionalFormatting>
  <conditionalFormatting sqref="O23">
    <cfRule type="cellIs" dxfId="60" priority="80" stopIfTrue="1" operator="lessThan">
      <formula>0</formula>
    </cfRule>
  </conditionalFormatting>
  <conditionalFormatting sqref="O23">
    <cfRule type="cellIs" dxfId="59" priority="79" stopIfTrue="1" operator="lessThan">
      <formula>0</formula>
    </cfRule>
  </conditionalFormatting>
  <conditionalFormatting sqref="O23">
    <cfRule type="cellIs" dxfId="58" priority="78" stopIfTrue="1" operator="lessThan">
      <formula>0</formula>
    </cfRule>
  </conditionalFormatting>
  <conditionalFormatting sqref="O23">
    <cfRule type="cellIs" dxfId="57" priority="77" stopIfTrue="1" operator="lessThan">
      <formula>0</formula>
    </cfRule>
  </conditionalFormatting>
  <conditionalFormatting sqref="O23">
    <cfRule type="cellIs" dxfId="56" priority="76" stopIfTrue="1" operator="lessThan">
      <formula>0</formula>
    </cfRule>
  </conditionalFormatting>
  <conditionalFormatting sqref="O23">
    <cfRule type="cellIs" dxfId="55" priority="75" stopIfTrue="1" operator="lessThan">
      <formula>0</formula>
    </cfRule>
  </conditionalFormatting>
  <conditionalFormatting sqref="O23">
    <cfRule type="cellIs" dxfId="54" priority="74" stopIfTrue="1" operator="lessThan">
      <formula>0</formula>
    </cfRule>
  </conditionalFormatting>
  <conditionalFormatting sqref="O23">
    <cfRule type="cellIs" dxfId="53" priority="73" stopIfTrue="1" operator="lessThan">
      <formula>0</formula>
    </cfRule>
  </conditionalFormatting>
  <conditionalFormatting sqref="O23">
    <cfRule type="cellIs" dxfId="52" priority="72" stopIfTrue="1" operator="lessThan">
      <formula>0</formula>
    </cfRule>
  </conditionalFormatting>
  <conditionalFormatting sqref="O22:O23">
    <cfRule type="cellIs" dxfId="51" priority="71" stopIfTrue="1" operator="lessThan">
      <formula>0</formula>
    </cfRule>
  </conditionalFormatting>
  <conditionalFormatting sqref="O22:O23">
    <cfRule type="cellIs" dxfId="50" priority="70" stopIfTrue="1" operator="lessThan">
      <formula>0</formula>
    </cfRule>
  </conditionalFormatting>
  <conditionalFormatting sqref="O22">
    <cfRule type="cellIs" dxfId="49" priority="69" stopIfTrue="1" operator="lessThan">
      <formula>0</formula>
    </cfRule>
  </conditionalFormatting>
  <conditionalFormatting sqref="O22">
    <cfRule type="cellIs" dxfId="48" priority="68" stopIfTrue="1" operator="lessThan">
      <formula>0</formula>
    </cfRule>
  </conditionalFormatting>
  <conditionalFormatting sqref="O22">
    <cfRule type="cellIs" dxfId="47" priority="67" stopIfTrue="1" operator="lessThan">
      <formula>0</formula>
    </cfRule>
  </conditionalFormatting>
  <conditionalFormatting sqref="O22">
    <cfRule type="cellIs" dxfId="46" priority="66" stopIfTrue="1" operator="lessThan">
      <formula>0</formula>
    </cfRule>
  </conditionalFormatting>
  <conditionalFormatting sqref="O22">
    <cfRule type="cellIs" dxfId="45" priority="65" stopIfTrue="1" operator="lessThan">
      <formula>0</formula>
    </cfRule>
  </conditionalFormatting>
  <conditionalFormatting sqref="O23">
    <cfRule type="cellIs" dxfId="44" priority="64" stopIfTrue="1" operator="lessThan">
      <formula>0</formula>
    </cfRule>
  </conditionalFormatting>
  <conditionalFormatting sqref="O23">
    <cfRule type="cellIs" dxfId="43" priority="63" stopIfTrue="1" operator="lessThan">
      <formula>0</formula>
    </cfRule>
  </conditionalFormatting>
  <conditionalFormatting sqref="O23">
    <cfRule type="cellIs" dxfId="42" priority="62" stopIfTrue="1" operator="lessThan">
      <formula>0</formula>
    </cfRule>
  </conditionalFormatting>
  <conditionalFormatting sqref="O23">
    <cfRule type="cellIs" dxfId="41" priority="61" stopIfTrue="1" operator="lessThan">
      <formula>0</formula>
    </cfRule>
  </conditionalFormatting>
  <conditionalFormatting sqref="O23">
    <cfRule type="cellIs" dxfId="40" priority="60" stopIfTrue="1" operator="lessThan">
      <formula>0</formula>
    </cfRule>
  </conditionalFormatting>
  <conditionalFormatting sqref="O23">
    <cfRule type="cellIs" dxfId="39" priority="59" stopIfTrue="1" operator="lessThan">
      <formula>0</formula>
    </cfRule>
  </conditionalFormatting>
  <conditionalFormatting sqref="O23">
    <cfRule type="cellIs" dxfId="38" priority="58" stopIfTrue="1" operator="lessThan">
      <formula>0</formula>
    </cfRule>
  </conditionalFormatting>
  <conditionalFormatting sqref="O23">
    <cfRule type="cellIs" dxfId="37" priority="57" stopIfTrue="1" operator="lessThan">
      <formula>0</formula>
    </cfRule>
  </conditionalFormatting>
  <conditionalFormatting sqref="O23">
    <cfRule type="cellIs" dxfId="36" priority="56" stopIfTrue="1" operator="lessThan">
      <formula>0</formula>
    </cfRule>
  </conditionalFormatting>
  <conditionalFormatting sqref="O23">
    <cfRule type="cellIs" dxfId="35" priority="55" stopIfTrue="1" operator="lessThan">
      <formula>0</formula>
    </cfRule>
  </conditionalFormatting>
  <conditionalFormatting sqref="O22:O23">
    <cfRule type="cellIs" dxfId="34" priority="54" stopIfTrue="1" operator="lessThan">
      <formula>0</formula>
    </cfRule>
  </conditionalFormatting>
  <conditionalFormatting sqref="O22:O23">
    <cfRule type="cellIs" dxfId="33" priority="53" stopIfTrue="1" operator="lessThan">
      <formula>0</formula>
    </cfRule>
  </conditionalFormatting>
  <conditionalFormatting sqref="O22">
    <cfRule type="cellIs" dxfId="32" priority="52" stopIfTrue="1" operator="lessThan">
      <formula>0</formula>
    </cfRule>
  </conditionalFormatting>
  <conditionalFormatting sqref="O22">
    <cfRule type="cellIs" dxfId="31" priority="51" stopIfTrue="1" operator="lessThan">
      <formula>0</formula>
    </cfRule>
  </conditionalFormatting>
  <conditionalFormatting sqref="O22">
    <cfRule type="cellIs" dxfId="30" priority="50" stopIfTrue="1" operator="lessThan">
      <formula>0</formula>
    </cfRule>
  </conditionalFormatting>
  <conditionalFormatting sqref="O22">
    <cfRule type="cellIs" dxfId="29" priority="49" stopIfTrue="1" operator="lessThan">
      <formula>0</formula>
    </cfRule>
  </conditionalFormatting>
  <conditionalFormatting sqref="O22">
    <cfRule type="cellIs" dxfId="28" priority="48" stopIfTrue="1" operator="lessThan">
      <formula>0</formula>
    </cfRule>
  </conditionalFormatting>
  <conditionalFormatting sqref="O23">
    <cfRule type="cellIs" dxfId="27" priority="47" stopIfTrue="1" operator="lessThan">
      <formula>0</formula>
    </cfRule>
  </conditionalFormatting>
  <conditionalFormatting sqref="O23">
    <cfRule type="cellIs" dxfId="26" priority="46" stopIfTrue="1" operator="lessThan">
      <formula>0</formula>
    </cfRule>
  </conditionalFormatting>
  <conditionalFormatting sqref="O23">
    <cfRule type="cellIs" dxfId="25" priority="45" stopIfTrue="1" operator="lessThan">
      <formula>0</formula>
    </cfRule>
  </conditionalFormatting>
  <conditionalFormatting sqref="O23">
    <cfRule type="cellIs" dxfId="24" priority="44" stopIfTrue="1" operator="lessThan">
      <formula>0</formula>
    </cfRule>
  </conditionalFormatting>
  <conditionalFormatting sqref="O23">
    <cfRule type="cellIs" dxfId="23" priority="43" stopIfTrue="1" operator="lessThan">
      <formula>0</formula>
    </cfRule>
  </conditionalFormatting>
  <conditionalFormatting sqref="O23">
    <cfRule type="cellIs" dxfId="22" priority="42" stopIfTrue="1" operator="lessThan">
      <formula>0</formula>
    </cfRule>
  </conditionalFormatting>
  <conditionalFormatting sqref="O23">
    <cfRule type="cellIs" dxfId="21" priority="41" stopIfTrue="1" operator="lessThan">
      <formula>0</formula>
    </cfRule>
  </conditionalFormatting>
  <conditionalFormatting sqref="O23">
    <cfRule type="cellIs" dxfId="20" priority="40" stopIfTrue="1" operator="lessThan">
      <formula>0</formula>
    </cfRule>
  </conditionalFormatting>
  <conditionalFormatting sqref="O23">
    <cfRule type="cellIs" dxfId="19" priority="39" stopIfTrue="1" operator="lessThan">
      <formula>0</formula>
    </cfRule>
  </conditionalFormatting>
  <conditionalFormatting sqref="O23">
    <cfRule type="cellIs" dxfId="18" priority="38" stopIfTrue="1" operator="lessThan">
      <formula>0</formula>
    </cfRule>
  </conditionalFormatting>
  <conditionalFormatting sqref="F35:F36">
    <cfRule type="cellIs" dxfId="17" priority="19" stopIfTrue="1" operator="lessThan">
      <formula>0</formula>
    </cfRule>
  </conditionalFormatting>
  <conditionalFormatting sqref="F35:F36">
    <cfRule type="cellIs" dxfId="16" priority="18" stopIfTrue="1" operator="lessThan">
      <formula>0</formula>
    </cfRule>
  </conditionalFormatting>
  <conditionalFormatting sqref="F35:F36">
    <cfRule type="cellIs" dxfId="15" priority="17" stopIfTrue="1" operator="lessThan">
      <formula>0</formula>
    </cfRule>
  </conditionalFormatting>
  <conditionalFormatting sqref="F35">
    <cfRule type="cellIs" dxfId="14" priority="16" stopIfTrue="1" operator="lessThan">
      <formula>0</formula>
    </cfRule>
  </conditionalFormatting>
  <conditionalFormatting sqref="F35">
    <cfRule type="cellIs" dxfId="13" priority="15" stopIfTrue="1" operator="lessThan">
      <formula>0</formula>
    </cfRule>
  </conditionalFormatting>
  <conditionalFormatting sqref="F35">
    <cfRule type="cellIs" dxfId="12" priority="14" stopIfTrue="1" operator="lessThan">
      <formula>0</formula>
    </cfRule>
  </conditionalFormatting>
  <conditionalFormatting sqref="F35">
    <cfRule type="cellIs" dxfId="11" priority="13" stopIfTrue="1" operator="lessThan">
      <formula>0</formula>
    </cfRule>
  </conditionalFormatting>
  <conditionalFormatting sqref="F35">
    <cfRule type="cellIs" dxfId="10" priority="12" stopIfTrue="1" operator="lessThan">
      <formula>0</formula>
    </cfRule>
  </conditionalFormatting>
  <conditionalFormatting sqref="F36">
    <cfRule type="cellIs" dxfId="9" priority="11" stopIfTrue="1" operator="lessThan">
      <formula>0</formula>
    </cfRule>
  </conditionalFormatting>
  <conditionalFormatting sqref="F36">
    <cfRule type="cellIs" dxfId="8" priority="10" stopIfTrue="1" operator="lessThan">
      <formula>0</formula>
    </cfRule>
  </conditionalFormatting>
  <conditionalFormatting sqref="F36">
    <cfRule type="cellIs" dxfId="7" priority="9" stopIfTrue="1" operator="lessThan">
      <formula>0</formula>
    </cfRule>
  </conditionalFormatting>
  <conditionalFormatting sqref="F36">
    <cfRule type="cellIs" dxfId="6" priority="8" stopIfTrue="1" operator="lessThan">
      <formula>0</formula>
    </cfRule>
  </conditionalFormatting>
  <conditionalFormatting sqref="F36">
    <cfRule type="cellIs" dxfId="5" priority="7" stopIfTrue="1" operator="lessThan">
      <formula>0</formula>
    </cfRule>
  </conditionalFormatting>
  <conditionalFormatting sqref="F36">
    <cfRule type="cellIs" dxfId="4" priority="6" stopIfTrue="1" operator="lessThan">
      <formula>0</formula>
    </cfRule>
  </conditionalFormatting>
  <conditionalFormatting sqref="F36">
    <cfRule type="cellIs" dxfId="3" priority="5" stopIfTrue="1" operator="lessThan">
      <formula>0</formula>
    </cfRule>
  </conditionalFormatting>
  <conditionalFormatting sqref="F36">
    <cfRule type="cellIs" dxfId="2" priority="4" stopIfTrue="1" operator="lessThan">
      <formula>0</formula>
    </cfRule>
  </conditionalFormatting>
  <conditionalFormatting sqref="F36">
    <cfRule type="cellIs" dxfId="1" priority="3" stopIfTrue="1" operator="lessThan">
      <formula>0</formula>
    </cfRule>
  </conditionalFormatting>
  <conditionalFormatting sqref="F36">
    <cfRule type="cellIs" dxfId="0" priority="2"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8"/>
  <sheetViews>
    <sheetView showGridLines="0" view="pageBreakPreview" zoomScale="85" zoomScaleNormal="85" zoomScaleSheetLayoutView="85" workbookViewId="0">
      <selection activeCell="C11" sqref="C11"/>
    </sheetView>
  </sheetViews>
  <sheetFormatPr defaultRowHeight="13.8"/>
  <cols>
    <col min="1" max="1" width="3.109375" style="93" customWidth="1"/>
    <col min="2" max="2" width="18.77734375" style="93" customWidth="1"/>
    <col min="3" max="3" width="23.6640625" style="93" customWidth="1"/>
    <col min="4" max="4" width="25.109375" style="93" customWidth="1"/>
    <col min="5" max="9" width="15.6640625" style="93" customWidth="1"/>
    <col min="10" max="10" width="8.88671875" style="93"/>
    <col min="11" max="11" width="9.33203125" style="93" bestFit="1" customWidth="1"/>
    <col min="12" max="255" width="8.88671875" style="93"/>
    <col min="256" max="256" width="25.33203125" style="93" customWidth="1"/>
    <col min="257" max="257" width="12.44140625" style="93" customWidth="1"/>
    <col min="258" max="258" width="25.109375" style="93" customWidth="1"/>
    <col min="259" max="263" width="15.6640625" style="93" customWidth="1"/>
    <col min="264" max="264" width="5.6640625" style="93" bestFit="1" customWidth="1"/>
    <col min="265" max="511" width="8.88671875" style="93"/>
    <col min="512" max="512" width="25.33203125" style="93" customWidth="1"/>
    <col min="513" max="513" width="12.44140625" style="93" customWidth="1"/>
    <col min="514" max="514" width="25.109375" style="93" customWidth="1"/>
    <col min="515" max="519" width="15.6640625" style="93" customWidth="1"/>
    <col min="520" max="520" width="5.6640625" style="93" bestFit="1" customWidth="1"/>
    <col min="521" max="767" width="8.88671875" style="93"/>
    <col min="768" max="768" width="25.33203125" style="93" customWidth="1"/>
    <col min="769" max="769" width="12.44140625" style="93" customWidth="1"/>
    <col min="770" max="770" width="25.109375" style="93" customWidth="1"/>
    <col min="771" max="775" width="15.6640625" style="93" customWidth="1"/>
    <col min="776" max="776" width="5.6640625" style="93" bestFit="1" customWidth="1"/>
    <col min="777" max="1023" width="8.88671875" style="93"/>
    <col min="1024" max="1024" width="25.33203125" style="93" customWidth="1"/>
    <col min="1025" max="1025" width="12.44140625" style="93" customWidth="1"/>
    <col min="1026" max="1026" width="25.109375" style="93" customWidth="1"/>
    <col min="1027" max="1031" width="15.6640625" style="93" customWidth="1"/>
    <col min="1032" max="1032" width="5.6640625" style="93" bestFit="1" customWidth="1"/>
    <col min="1033" max="1279" width="8.88671875" style="93"/>
    <col min="1280" max="1280" width="25.33203125" style="93" customWidth="1"/>
    <col min="1281" max="1281" width="12.44140625" style="93" customWidth="1"/>
    <col min="1282" max="1282" width="25.109375" style="93" customWidth="1"/>
    <col min="1283" max="1287" width="15.6640625" style="93" customWidth="1"/>
    <col min="1288" max="1288" width="5.6640625" style="93" bestFit="1" customWidth="1"/>
    <col min="1289" max="1535" width="8.88671875" style="93"/>
    <col min="1536" max="1536" width="25.33203125" style="93" customWidth="1"/>
    <col min="1537" max="1537" width="12.44140625" style="93" customWidth="1"/>
    <col min="1538" max="1538" width="25.109375" style="93" customWidth="1"/>
    <col min="1539" max="1543" width="15.6640625" style="93" customWidth="1"/>
    <col min="1544" max="1544" width="5.6640625" style="93" bestFit="1" customWidth="1"/>
    <col min="1545" max="1791" width="8.88671875" style="93"/>
    <col min="1792" max="1792" width="25.33203125" style="93" customWidth="1"/>
    <col min="1793" max="1793" width="12.44140625" style="93" customWidth="1"/>
    <col min="1794" max="1794" width="25.109375" style="93" customWidth="1"/>
    <col min="1795" max="1799" width="15.6640625" style="93" customWidth="1"/>
    <col min="1800" max="1800" width="5.6640625" style="93" bestFit="1" customWidth="1"/>
    <col min="1801" max="2047" width="8.88671875" style="93"/>
    <col min="2048" max="2048" width="25.33203125" style="93" customWidth="1"/>
    <col min="2049" max="2049" width="12.44140625" style="93" customWidth="1"/>
    <col min="2050" max="2050" width="25.109375" style="93" customWidth="1"/>
    <col min="2051" max="2055" width="15.6640625" style="93" customWidth="1"/>
    <col min="2056" max="2056" width="5.6640625" style="93" bestFit="1" customWidth="1"/>
    <col min="2057" max="2303" width="8.88671875" style="93"/>
    <col min="2304" max="2304" width="25.33203125" style="93" customWidth="1"/>
    <col min="2305" max="2305" width="12.44140625" style="93" customWidth="1"/>
    <col min="2306" max="2306" width="25.109375" style="93" customWidth="1"/>
    <col min="2307" max="2311" width="15.6640625" style="93" customWidth="1"/>
    <col min="2312" max="2312" width="5.6640625" style="93" bestFit="1" customWidth="1"/>
    <col min="2313" max="2559" width="8.88671875" style="93"/>
    <col min="2560" max="2560" width="25.33203125" style="93" customWidth="1"/>
    <col min="2561" max="2561" width="12.44140625" style="93" customWidth="1"/>
    <col min="2562" max="2562" width="25.109375" style="93" customWidth="1"/>
    <col min="2563" max="2567" width="15.6640625" style="93" customWidth="1"/>
    <col min="2568" max="2568" width="5.6640625" style="93" bestFit="1" customWidth="1"/>
    <col min="2569" max="2815" width="8.88671875" style="93"/>
    <col min="2816" max="2816" width="25.33203125" style="93" customWidth="1"/>
    <col min="2817" max="2817" width="12.44140625" style="93" customWidth="1"/>
    <col min="2818" max="2818" width="25.109375" style="93" customWidth="1"/>
    <col min="2819" max="2823" width="15.6640625" style="93" customWidth="1"/>
    <col min="2824" max="2824" width="5.6640625" style="93" bestFit="1" customWidth="1"/>
    <col min="2825" max="3071" width="8.88671875" style="93"/>
    <col min="3072" max="3072" width="25.33203125" style="93" customWidth="1"/>
    <col min="3073" max="3073" width="12.44140625" style="93" customWidth="1"/>
    <col min="3074" max="3074" width="25.109375" style="93" customWidth="1"/>
    <col min="3075" max="3079" width="15.6640625" style="93" customWidth="1"/>
    <col min="3080" max="3080" width="5.6640625" style="93" bestFit="1" customWidth="1"/>
    <col min="3081" max="3327" width="8.88671875" style="93"/>
    <col min="3328" max="3328" width="25.33203125" style="93" customWidth="1"/>
    <col min="3329" max="3329" width="12.44140625" style="93" customWidth="1"/>
    <col min="3330" max="3330" width="25.109375" style="93" customWidth="1"/>
    <col min="3331" max="3335" width="15.6640625" style="93" customWidth="1"/>
    <col min="3336" max="3336" width="5.6640625" style="93" bestFit="1" customWidth="1"/>
    <col min="3337" max="3583" width="8.88671875" style="93"/>
    <col min="3584" max="3584" width="25.33203125" style="93" customWidth="1"/>
    <col min="3585" max="3585" width="12.44140625" style="93" customWidth="1"/>
    <col min="3586" max="3586" width="25.109375" style="93" customWidth="1"/>
    <col min="3587" max="3591" width="15.6640625" style="93" customWidth="1"/>
    <col min="3592" max="3592" width="5.6640625" style="93" bestFit="1" customWidth="1"/>
    <col min="3593" max="3839" width="8.88671875" style="93"/>
    <col min="3840" max="3840" width="25.33203125" style="93" customWidth="1"/>
    <col min="3841" max="3841" width="12.44140625" style="93" customWidth="1"/>
    <col min="3842" max="3842" width="25.109375" style="93" customWidth="1"/>
    <col min="3843" max="3847" width="15.6640625" style="93" customWidth="1"/>
    <col min="3848" max="3848" width="5.6640625" style="93" bestFit="1" customWidth="1"/>
    <col min="3849" max="4095" width="8.88671875" style="93"/>
    <col min="4096" max="4096" width="25.33203125" style="93" customWidth="1"/>
    <col min="4097" max="4097" width="12.44140625" style="93" customWidth="1"/>
    <col min="4098" max="4098" width="25.109375" style="93" customWidth="1"/>
    <col min="4099" max="4103" width="15.6640625" style="93" customWidth="1"/>
    <col min="4104" max="4104" width="5.6640625" style="93" bestFit="1" customWidth="1"/>
    <col min="4105" max="4351" width="8.88671875" style="93"/>
    <col min="4352" max="4352" width="25.33203125" style="93" customWidth="1"/>
    <col min="4353" max="4353" width="12.44140625" style="93" customWidth="1"/>
    <col min="4354" max="4354" width="25.109375" style="93" customWidth="1"/>
    <col min="4355" max="4359" width="15.6640625" style="93" customWidth="1"/>
    <col min="4360" max="4360" width="5.6640625" style="93" bestFit="1" customWidth="1"/>
    <col min="4361" max="4607" width="8.88671875" style="93"/>
    <col min="4608" max="4608" width="25.33203125" style="93" customWidth="1"/>
    <col min="4609" max="4609" width="12.44140625" style="93" customWidth="1"/>
    <col min="4610" max="4610" width="25.109375" style="93" customWidth="1"/>
    <col min="4611" max="4615" width="15.6640625" style="93" customWidth="1"/>
    <col min="4616" max="4616" width="5.6640625" style="93" bestFit="1" customWidth="1"/>
    <col min="4617" max="4863" width="8.88671875" style="93"/>
    <col min="4864" max="4864" width="25.33203125" style="93" customWidth="1"/>
    <col min="4865" max="4865" width="12.44140625" style="93" customWidth="1"/>
    <col min="4866" max="4866" width="25.109375" style="93" customWidth="1"/>
    <col min="4867" max="4871" width="15.6640625" style="93" customWidth="1"/>
    <col min="4872" max="4872" width="5.6640625" style="93" bestFit="1" customWidth="1"/>
    <col min="4873" max="5119" width="8.88671875" style="93"/>
    <col min="5120" max="5120" width="25.33203125" style="93" customWidth="1"/>
    <col min="5121" max="5121" width="12.44140625" style="93" customWidth="1"/>
    <col min="5122" max="5122" width="25.109375" style="93" customWidth="1"/>
    <col min="5123" max="5127" width="15.6640625" style="93" customWidth="1"/>
    <col min="5128" max="5128" width="5.6640625" style="93" bestFit="1" customWidth="1"/>
    <col min="5129" max="5375" width="8.88671875" style="93"/>
    <col min="5376" max="5376" width="25.33203125" style="93" customWidth="1"/>
    <col min="5377" max="5377" width="12.44140625" style="93" customWidth="1"/>
    <col min="5378" max="5378" width="25.109375" style="93" customWidth="1"/>
    <col min="5379" max="5383" width="15.6640625" style="93" customWidth="1"/>
    <col min="5384" max="5384" width="5.6640625" style="93" bestFit="1" customWidth="1"/>
    <col min="5385" max="5631" width="8.88671875" style="93"/>
    <col min="5632" max="5632" width="25.33203125" style="93" customWidth="1"/>
    <col min="5633" max="5633" width="12.44140625" style="93" customWidth="1"/>
    <col min="5634" max="5634" width="25.109375" style="93" customWidth="1"/>
    <col min="5635" max="5639" width="15.6640625" style="93" customWidth="1"/>
    <col min="5640" max="5640" width="5.6640625" style="93" bestFit="1" customWidth="1"/>
    <col min="5641" max="5887" width="8.88671875" style="93"/>
    <col min="5888" max="5888" width="25.33203125" style="93" customWidth="1"/>
    <col min="5889" max="5889" width="12.44140625" style="93" customWidth="1"/>
    <col min="5890" max="5890" width="25.109375" style="93" customWidth="1"/>
    <col min="5891" max="5895" width="15.6640625" style="93" customWidth="1"/>
    <col min="5896" max="5896" width="5.6640625" style="93" bestFit="1" customWidth="1"/>
    <col min="5897" max="6143" width="8.88671875" style="93"/>
    <col min="6144" max="6144" width="25.33203125" style="93" customWidth="1"/>
    <col min="6145" max="6145" width="12.44140625" style="93" customWidth="1"/>
    <col min="6146" max="6146" width="25.109375" style="93" customWidth="1"/>
    <col min="6147" max="6151" width="15.6640625" style="93" customWidth="1"/>
    <col min="6152" max="6152" width="5.6640625" style="93" bestFit="1" customWidth="1"/>
    <col min="6153" max="6399" width="8.88671875" style="93"/>
    <col min="6400" max="6400" width="25.33203125" style="93" customWidth="1"/>
    <col min="6401" max="6401" width="12.44140625" style="93" customWidth="1"/>
    <col min="6402" max="6402" width="25.109375" style="93" customWidth="1"/>
    <col min="6403" max="6407" width="15.6640625" style="93" customWidth="1"/>
    <col min="6408" max="6408" width="5.6640625" style="93" bestFit="1" customWidth="1"/>
    <col min="6409" max="6655" width="8.88671875" style="93"/>
    <col min="6656" max="6656" width="25.33203125" style="93" customWidth="1"/>
    <col min="6657" max="6657" width="12.44140625" style="93" customWidth="1"/>
    <col min="6658" max="6658" width="25.109375" style="93" customWidth="1"/>
    <col min="6659" max="6663" width="15.6640625" style="93" customWidth="1"/>
    <col min="6664" max="6664" width="5.6640625" style="93" bestFit="1" customWidth="1"/>
    <col min="6665" max="6911" width="8.88671875" style="93"/>
    <col min="6912" max="6912" width="25.33203125" style="93" customWidth="1"/>
    <col min="6913" max="6913" width="12.44140625" style="93" customWidth="1"/>
    <col min="6914" max="6914" width="25.109375" style="93" customWidth="1"/>
    <col min="6915" max="6919" width="15.6640625" style="93" customWidth="1"/>
    <col min="6920" max="6920" width="5.6640625" style="93" bestFit="1" customWidth="1"/>
    <col min="6921" max="7167" width="8.88671875" style="93"/>
    <col min="7168" max="7168" width="25.33203125" style="93" customWidth="1"/>
    <col min="7169" max="7169" width="12.44140625" style="93" customWidth="1"/>
    <col min="7170" max="7170" width="25.109375" style="93" customWidth="1"/>
    <col min="7171" max="7175" width="15.6640625" style="93" customWidth="1"/>
    <col min="7176" max="7176" width="5.6640625" style="93" bestFit="1" customWidth="1"/>
    <col min="7177" max="7423" width="8.88671875" style="93"/>
    <col min="7424" max="7424" width="25.33203125" style="93" customWidth="1"/>
    <col min="7425" max="7425" width="12.44140625" style="93" customWidth="1"/>
    <col min="7426" max="7426" width="25.109375" style="93" customWidth="1"/>
    <col min="7427" max="7431" width="15.6640625" style="93" customWidth="1"/>
    <col min="7432" max="7432" width="5.6640625" style="93" bestFit="1" customWidth="1"/>
    <col min="7433" max="7679" width="8.88671875" style="93"/>
    <col min="7680" max="7680" width="25.33203125" style="93" customWidth="1"/>
    <col min="7681" max="7681" width="12.44140625" style="93" customWidth="1"/>
    <col min="7682" max="7682" width="25.109375" style="93" customWidth="1"/>
    <col min="7683" max="7687" width="15.6640625" style="93" customWidth="1"/>
    <col min="7688" max="7688" width="5.6640625" style="93" bestFit="1" customWidth="1"/>
    <col min="7689" max="7935" width="8.88671875" style="93"/>
    <col min="7936" max="7936" width="25.33203125" style="93" customWidth="1"/>
    <col min="7937" max="7937" width="12.44140625" style="93" customWidth="1"/>
    <col min="7938" max="7938" width="25.109375" style="93" customWidth="1"/>
    <col min="7939" max="7943" width="15.6640625" style="93" customWidth="1"/>
    <col min="7944" max="7944" width="5.6640625" style="93" bestFit="1" customWidth="1"/>
    <col min="7945" max="8191" width="8.88671875" style="93"/>
    <col min="8192" max="8192" width="25.33203125" style="93" customWidth="1"/>
    <col min="8193" max="8193" width="12.44140625" style="93" customWidth="1"/>
    <col min="8194" max="8194" width="25.109375" style="93" customWidth="1"/>
    <col min="8195" max="8199" width="15.6640625" style="93" customWidth="1"/>
    <col min="8200" max="8200" width="5.6640625" style="93" bestFit="1" customWidth="1"/>
    <col min="8201" max="8447" width="8.88671875" style="93"/>
    <col min="8448" max="8448" width="25.33203125" style="93" customWidth="1"/>
    <col min="8449" max="8449" width="12.44140625" style="93" customWidth="1"/>
    <col min="8450" max="8450" width="25.109375" style="93" customWidth="1"/>
    <col min="8451" max="8455" width="15.6640625" style="93" customWidth="1"/>
    <col min="8456" max="8456" width="5.6640625" style="93" bestFit="1" customWidth="1"/>
    <col min="8457" max="8703" width="8.88671875" style="93"/>
    <col min="8704" max="8704" width="25.33203125" style="93" customWidth="1"/>
    <col min="8705" max="8705" width="12.44140625" style="93" customWidth="1"/>
    <col min="8706" max="8706" width="25.109375" style="93" customWidth="1"/>
    <col min="8707" max="8711" width="15.6640625" style="93" customWidth="1"/>
    <col min="8712" max="8712" width="5.6640625" style="93" bestFit="1" customWidth="1"/>
    <col min="8713" max="8959" width="8.88671875" style="93"/>
    <col min="8960" max="8960" width="25.33203125" style="93" customWidth="1"/>
    <col min="8961" max="8961" width="12.44140625" style="93" customWidth="1"/>
    <col min="8962" max="8962" width="25.109375" style="93" customWidth="1"/>
    <col min="8963" max="8967" width="15.6640625" style="93" customWidth="1"/>
    <col min="8968" max="8968" width="5.6640625" style="93" bestFit="1" customWidth="1"/>
    <col min="8969" max="9215" width="8.88671875" style="93"/>
    <col min="9216" max="9216" width="25.33203125" style="93" customWidth="1"/>
    <col min="9217" max="9217" width="12.44140625" style="93" customWidth="1"/>
    <col min="9218" max="9218" width="25.109375" style="93" customWidth="1"/>
    <col min="9219" max="9223" width="15.6640625" style="93" customWidth="1"/>
    <col min="9224" max="9224" width="5.6640625" style="93" bestFit="1" customWidth="1"/>
    <col min="9225" max="9471" width="8.88671875" style="93"/>
    <col min="9472" max="9472" width="25.33203125" style="93" customWidth="1"/>
    <col min="9473" max="9473" width="12.44140625" style="93" customWidth="1"/>
    <col min="9474" max="9474" width="25.109375" style="93" customWidth="1"/>
    <col min="9475" max="9479" width="15.6640625" style="93" customWidth="1"/>
    <col min="9480" max="9480" width="5.6640625" style="93" bestFit="1" customWidth="1"/>
    <col min="9481" max="9727" width="8.88671875" style="93"/>
    <col min="9728" max="9728" width="25.33203125" style="93" customWidth="1"/>
    <col min="9729" max="9729" width="12.44140625" style="93" customWidth="1"/>
    <col min="9730" max="9730" width="25.109375" style="93" customWidth="1"/>
    <col min="9731" max="9735" width="15.6640625" style="93" customWidth="1"/>
    <col min="9736" max="9736" width="5.6640625" style="93" bestFit="1" customWidth="1"/>
    <col min="9737" max="9983" width="8.88671875" style="93"/>
    <col min="9984" max="9984" width="25.33203125" style="93" customWidth="1"/>
    <col min="9985" max="9985" width="12.44140625" style="93" customWidth="1"/>
    <col min="9986" max="9986" width="25.109375" style="93" customWidth="1"/>
    <col min="9987" max="9991" width="15.6640625" style="93" customWidth="1"/>
    <col min="9992" max="9992" width="5.6640625" style="93" bestFit="1" customWidth="1"/>
    <col min="9993" max="10239" width="8.88671875" style="93"/>
    <col min="10240" max="10240" width="25.33203125" style="93" customWidth="1"/>
    <col min="10241" max="10241" width="12.44140625" style="93" customWidth="1"/>
    <col min="10242" max="10242" width="25.109375" style="93" customWidth="1"/>
    <col min="10243" max="10247" width="15.6640625" style="93" customWidth="1"/>
    <col min="10248" max="10248" width="5.6640625" style="93" bestFit="1" customWidth="1"/>
    <col min="10249" max="10495" width="8.88671875" style="93"/>
    <col min="10496" max="10496" width="25.33203125" style="93" customWidth="1"/>
    <col min="10497" max="10497" width="12.44140625" style="93" customWidth="1"/>
    <col min="10498" max="10498" width="25.109375" style="93" customWidth="1"/>
    <col min="10499" max="10503" width="15.6640625" style="93" customWidth="1"/>
    <col min="10504" max="10504" width="5.6640625" style="93" bestFit="1" customWidth="1"/>
    <col min="10505" max="10751" width="8.88671875" style="93"/>
    <col min="10752" max="10752" width="25.33203125" style="93" customWidth="1"/>
    <col min="10753" max="10753" width="12.44140625" style="93" customWidth="1"/>
    <col min="10754" max="10754" width="25.109375" style="93" customWidth="1"/>
    <col min="10755" max="10759" width="15.6640625" style="93" customWidth="1"/>
    <col min="10760" max="10760" width="5.6640625" style="93" bestFit="1" customWidth="1"/>
    <col min="10761" max="11007" width="8.88671875" style="93"/>
    <col min="11008" max="11008" width="25.33203125" style="93" customWidth="1"/>
    <col min="11009" max="11009" width="12.44140625" style="93" customWidth="1"/>
    <col min="11010" max="11010" width="25.109375" style="93" customWidth="1"/>
    <col min="11011" max="11015" width="15.6640625" style="93" customWidth="1"/>
    <col min="11016" max="11016" width="5.6640625" style="93" bestFit="1" customWidth="1"/>
    <col min="11017" max="11263" width="8.88671875" style="93"/>
    <col min="11264" max="11264" width="25.33203125" style="93" customWidth="1"/>
    <col min="11265" max="11265" width="12.44140625" style="93" customWidth="1"/>
    <col min="11266" max="11266" width="25.109375" style="93" customWidth="1"/>
    <col min="11267" max="11271" width="15.6640625" style="93" customWidth="1"/>
    <col min="11272" max="11272" width="5.6640625" style="93" bestFit="1" customWidth="1"/>
    <col min="11273" max="11519" width="8.88671875" style="93"/>
    <col min="11520" max="11520" width="25.33203125" style="93" customWidth="1"/>
    <col min="11521" max="11521" width="12.44140625" style="93" customWidth="1"/>
    <col min="11522" max="11522" width="25.109375" style="93" customWidth="1"/>
    <col min="11523" max="11527" width="15.6640625" style="93" customWidth="1"/>
    <col min="11528" max="11528" width="5.6640625" style="93" bestFit="1" customWidth="1"/>
    <col min="11529" max="11775" width="8.88671875" style="93"/>
    <col min="11776" max="11776" width="25.33203125" style="93" customWidth="1"/>
    <col min="11777" max="11777" width="12.44140625" style="93" customWidth="1"/>
    <col min="11778" max="11778" width="25.109375" style="93" customWidth="1"/>
    <col min="11779" max="11783" width="15.6640625" style="93" customWidth="1"/>
    <col min="11784" max="11784" width="5.6640625" style="93" bestFit="1" customWidth="1"/>
    <col min="11785" max="12031" width="8.88671875" style="93"/>
    <col min="12032" max="12032" width="25.33203125" style="93" customWidth="1"/>
    <col min="12033" max="12033" width="12.44140625" style="93" customWidth="1"/>
    <col min="12034" max="12034" width="25.109375" style="93" customWidth="1"/>
    <col min="12035" max="12039" width="15.6640625" style="93" customWidth="1"/>
    <col min="12040" max="12040" width="5.6640625" style="93" bestFit="1" customWidth="1"/>
    <col min="12041" max="12287" width="8.88671875" style="93"/>
    <col min="12288" max="12288" width="25.33203125" style="93" customWidth="1"/>
    <col min="12289" max="12289" width="12.44140625" style="93" customWidth="1"/>
    <col min="12290" max="12290" width="25.109375" style="93" customWidth="1"/>
    <col min="12291" max="12295" width="15.6640625" style="93" customWidth="1"/>
    <col min="12296" max="12296" width="5.6640625" style="93" bestFit="1" customWidth="1"/>
    <col min="12297" max="12543" width="8.88671875" style="93"/>
    <col min="12544" max="12544" width="25.33203125" style="93" customWidth="1"/>
    <col min="12545" max="12545" width="12.44140625" style="93" customWidth="1"/>
    <col min="12546" max="12546" width="25.109375" style="93" customWidth="1"/>
    <col min="12547" max="12551" width="15.6640625" style="93" customWidth="1"/>
    <col min="12552" max="12552" width="5.6640625" style="93" bestFit="1" customWidth="1"/>
    <col min="12553" max="12799" width="8.88671875" style="93"/>
    <col min="12800" max="12800" width="25.33203125" style="93" customWidth="1"/>
    <col min="12801" max="12801" width="12.44140625" style="93" customWidth="1"/>
    <col min="12802" max="12802" width="25.109375" style="93" customWidth="1"/>
    <col min="12803" max="12807" width="15.6640625" style="93" customWidth="1"/>
    <col min="12808" max="12808" width="5.6640625" style="93" bestFit="1" customWidth="1"/>
    <col min="12809" max="13055" width="8.88671875" style="93"/>
    <col min="13056" max="13056" width="25.33203125" style="93" customWidth="1"/>
    <col min="13057" max="13057" width="12.44140625" style="93" customWidth="1"/>
    <col min="13058" max="13058" width="25.109375" style="93" customWidth="1"/>
    <col min="13059" max="13063" width="15.6640625" style="93" customWidth="1"/>
    <col min="13064" max="13064" width="5.6640625" style="93" bestFit="1" customWidth="1"/>
    <col min="13065" max="13311" width="8.88671875" style="93"/>
    <col min="13312" max="13312" width="25.33203125" style="93" customWidth="1"/>
    <col min="13313" max="13313" width="12.44140625" style="93" customWidth="1"/>
    <col min="13314" max="13314" width="25.109375" style="93" customWidth="1"/>
    <col min="13315" max="13319" width="15.6640625" style="93" customWidth="1"/>
    <col min="13320" max="13320" width="5.6640625" style="93" bestFit="1" customWidth="1"/>
    <col min="13321" max="13567" width="8.88671875" style="93"/>
    <col min="13568" max="13568" width="25.33203125" style="93" customWidth="1"/>
    <col min="13569" max="13569" width="12.44140625" style="93" customWidth="1"/>
    <col min="13570" max="13570" width="25.109375" style="93" customWidth="1"/>
    <col min="13571" max="13575" width="15.6640625" style="93" customWidth="1"/>
    <col min="13576" max="13576" width="5.6640625" style="93" bestFit="1" customWidth="1"/>
    <col min="13577" max="13823" width="8.88671875" style="93"/>
    <col min="13824" max="13824" width="25.33203125" style="93" customWidth="1"/>
    <col min="13825" max="13825" width="12.44140625" style="93" customWidth="1"/>
    <col min="13826" max="13826" width="25.109375" style="93" customWidth="1"/>
    <col min="13827" max="13831" width="15.6640625" style="93" customWidth="1"/>
    <col min="13832" max="13832" width="5.6640625" style="93" bestFit="1" customWidth="1"/>
    <col min="13833" max="14079" width="8.88671875" style="93"/>
    <col min="14080" max="14080" width="25.33203125" style="93" customWidth="1"/>
    <col min="14081" max="14081" width="12.44140625" style="93" customWidth="1"/>
    <col min="14082" max="14082" width="25.109375" style="93" customWidth="1"/>
    <col min="14083" max="14087" width="15.6640625" style="93" customWidth="1"/>
    <col min="14088" max="14088" width="5.6640625" style="93" bestFit="1" customWidth="1"/>
    <col min="14089" max="14335" width="8.88671875" style="93"/>
    <col min="14336" max="14336" width="25.33203125" style="93" customWidth="1"/>
    <col min="14337" max="14337" width="12.44140625" style="93" customWidth="1"/>
    <col min="14338" max="14338" width="25.109375" style="93" customWidth="1"/>
    <col min="14339" max="14343" width="15.6640625" style="93" customWidth="1"/>
    <col min="14344" max="14344" width="5.6640625" style="93" bestFit="1" customWidth="1"/>
    <col min="14345" max="14591" width="8.88671875" style="93"/>
    <col min="14592" max="14592" width="25.33203125" style="93" customWidth="1"/>
    <col min="14593" max="14593" width="12.44140625" style="93" customWidth="1"/>
    <col min="14594" max="14594" width="25.109375" style="93" customWidth="1"/>
    <col min="14595" max="14599" width="15.6640625" style="93" customWidth="1"/>
    <col min="14600" max="14600" width="5.6640625" style="93" bestFit="1" customWidth="1"/>
    <col min="14601" max="14847" width="8.88671875" style="93"/>
    <col min="14848" max="14848" width="25.33203125" style="93" customWidth="1"/>
    <col min="14849" max="14849" width="12.44140625" style="93" customWidth="1"/>
    <col min="14850" max="14850" width="25.109375" style="93" customWidth="1"/>
    <col min="14851" max="14855" width="15.6640625" style="93" customWidth="1"/>
    <col min="14856" max="14856" width="5.6640625" style="93" bestFit="1" customWidth="1"/>
    <col min="14857" max="15103" width="8.88671875" style="93"/>
    <col min="15104" max="15104" width="25.33203125" style="93" customWidth="1"/>
    <col min="15105" max="15105" width="12.44140625" style="93" customWidth="1"/>
    <col min="15106" max="15106" width="25.109375" style="93" customWidth="1"/>
    <col min="15107" max="15111" width="15.6640625" style="93" customWidth="1"/>
    <col min="15112" max="15112" width="5.6640625" style="93" bestFit="1" customWidth="1"/>
    <col min="15113" max="15359" width="8.88671875" style="93"/>
    <col min="15360" max="15360" width="25.33203125" style="93" customWidth="1"/>
    <col min="15361" max="15361" width="12.44140625" style="93" customWidth="1"/>
    <col min="15362" max="15362" width="25.109375" style="93" customWidth="1"/>
    <col min="15363" max="15367" width="15.6640625" style="93" customWidth="1"/>
    <col min="15368" max="15368" width="5.6640625" style="93" bestFit="1" customWidth="1"/>
    <col min="15369" max="15615" width="8.88671875" style="93"/>
    <col min="15616" max="15616" width="25.33203125" style="93" customWidth="1"/>
    <col min="15617" max="15617" width="12.44140625" style="93" customWidth="1"/>
    <col min="15618" max="15618" width="25.109375" style="93" customWidth="1"/>
    <col min="15619" max="15623" width="15.6640625" style="93" customWidth="1"/>
    <col min="15624" max="15624" width="5.6640625" style="93" bestFit="1" customWidth="1"/>
    <col min="15625" max="15871" width="8.88671875" style="93"/>
    <col min="15872" max="15872" width="25.33203125" style="93" customWidth="1"/>
    <col min="15873" max="15873" width="12.44140625" style="93" customWidth="1"/>
    <col min="15874" max="15874" width="25.109375" style="93" customWidth="1"/>
    <col min="15875" max="15879" width="15.6640625" style="93" customWidth="1"/>
    <col min="15880" max="15880" width="5.6640625" style="93" bestFit="1" customWidth="1"/>
    <col min="15881" max="16127" width="8.88671875" style="93"/>
    <col min="16128" max="16128" width="25.33203125" style="93" customWidth="1"/>
    <col min="16129" max="16129" width="12.44140625" style="93" customWidth="1"/>
    <col min="16130" max="16130" width="25.109375" style="93" customWidth="1"/>
    <col min="16131" max="16135" width="15.6640625" style="93" customWidth="1"/>
    <col min="16136" max="16136" width="5.6640625" style="93" bestFit="1" customWidth="1"/>
    <col min="16137" max="16384" width="8.88671875" style="93"/>
  </cols>
  <sheetData>
    <row r="1" spans="1:11" s="11" customFormat="1" ht="20.399999999999999">
      <c r="A1" s="47" t="s">
        <v>438</v>
      </c>
      <c r="B1" s="47"/>
      <c r="C1" s="48"/>
      <c r="D1" s="500" t="s">
        <v>403</v>
      </c>
      <c r="E1" s="60"/>
    </row>
    <row r="2" spans="1:11" s="11" customFormat="1">
      <c r="C2" s="48"/>
      <c r="D2" s="48"/>
      <c r="F2" s="9"/>
      <c r="G2" s="9"/>
      <c r="H2" s="9"/>
    </row>
    <row r="3" spans="1:11" s="11" customFormat="1" ht="30" customHeight="1" thickBot="1">
      <c r="A3" s="1154" t="s">
        <v>346</v>
      </c>
      <c r="B3" s="1154"/>
      <c r="C3" s="1154"/>
      <c r="D3" s="1154"/>
      <c r="E3" s="1155" t="s">
        <v>416</v>
      </c>
      <c r="F3" s="1155"/>
      <c r="G3" s="1155"/>
      <c r="H3" s="1155"/>
      <c r="I3" s="1155"/>
    </row>
    <row r="4" spans="1:11" s="11" customFormat="1">
      <c r="A4" s="50" t="s">
        <v>29</v>
      </c>
      <c r="B4" s="50"/>
      <c r="C4" s="51" t="s">
        <v>291</v>
      </c>
      <c r="D4" s="52"/>
      <c r="E4" s="53" t="s">
        <v>256</v>
      </c>
      <c r="F4" s="53" t="s">
        <v>266</v>
      </c>
      <c r="G4" s="896" t="s">
        <v>327</v>
      </c>
      <c r="H4" s="496" t="s">
        <v>341</v>
      </c>
      <c r="I4" s="497" t="s">
        <v>404</v>
      </c>
    </row>
    <row r="5" spans="1:11" s="11" customFormat="1">
      <c r="A5" s="501" t="s">
        <v>30</v>
      </c>
      <c r="B5" s="501"/>
      <c r="C5" s="502" t="s">
        <v>292</v>
      </c>
      <c r="D5" s="503"/>
      <c r="E5" s="54">
        <v>1519000000</v>
      </c>
      <c r="F5" s="297">
        <v>1519000000</v>
      </c>
      <c r="G5" s="297">
        <v>3038000000</v>
      </c>
      <c r="H5" s="489">
        <v>3038000000</v>
      </c>
      <c r="I5" s="774">
        <v>3038000000</v>
      </c>
    </row>
    <row r="6" spans="1:11" s="11" customFormat="1">
      <c r="A6" s="504" t="s">
        <v>293</v>
      </c>
      <c r="B6" s="504"/>
      <c r="C6" s="505" t="s">
        <v>294</v>
      </c>
      <c r="D6" s="506"/>
      <c r="E6" s="55">
        <v>379760520</v>
      </c>
      <c r="F6" s="298">
        <v>379760520</v>
      </c>
      <c r="G6" s="298">
        <v>759521040</v>
      </c>
      <c r="H6" s="490">
        <v>759521040</v>
      </c>
      <c r="I6" s="775">
        <v>759521040</v>
      </c>
    </row>
    <row r="7" spans="1:11" s="11" customFormat="1">
      <c r="A7" s="507" t="s">
        <v>191</v>
      </c>
      <c r="B7" s="507"/>
      <c r="C7" s="508" t="s">
        <v>295</v>
      </c>
      <c r="D7" s="509"/>
      <c r="E7" s="485">
        <v>379630800</v>
      </c>
      <c r="F7" s="485">
        <v>379632800</v>
      </c>
      <c r="G7" s="485">
        <v>759396700</v>
      </c>
      <c r="H7" s="897">
        <v>759377200</v>
      </c>
      <c r="I7" s="776">
        <v>759372700</v>
      </c>
    </row>
    <row r="8" spans="1:11" s="11" customFormat="1">
      <c r="A8" s="510" t="s">
        <v>192</v>
      </c>
      <c r="B8" s="510"/>
      <c r="C8" s="764" t="s">
        <v>296</v>
      </c>
      <c r="D8" s="74"/>
      <c r="E8" s="55">
        <v>26066214</v>
      </c>
      <c r="F8" s="55">
        <v>8309162</v>
      </c>
      <c r="G8" s="55">
        <v>7236929</v>
      </c>
      <c r="H8" s="491">
        <v>3508047</v>
      </c>
      <c r="I8" s="777">
        <v>3194976</v>
      </c>
    </row>
    <row r="9" spans="1:11" s="11" customFormat="1">
      <c r="A9" s="507" t="s">
        <v>31</v>
      </c>
      <c r="B9" s="507"/>
      <c r="C9" s="765" t="s">
        <v>297</v>
      </c>
      <c r="D9" s="766"/>
      <c r="E9" s="56">
        <v>27346</v>
      </c>
      <c r="F9" s="299">
        <v>26088</v>
      </c>
      <c r="G9" s="299">
        <v>37389</v>
      </c>
      <c r="H9" s="492">
        <v>59313</v>
      </c>
      <c r="I9" s="778">
        <v>53755</v>
      </c>
    </row>
    <row r="10" spans="1:11" s="11" customFormat="1" ht="14.4" thickBot="1">
      <c r="A10" s="511" t="s">
        <v>191</v>
      </c>
      <c r="B10" s="511"/>
      <c r="C10" s="512" t="s">
        <v>298</v>
      </c>
      <c r="D10" s="513"/>
      <c r="E10" s="55">
        <v>25387</v>
      </c>
      <c r="F10" s="487">
        <v>22297</v>
      </c>
      <c r="G10" s="487">
        <v>33969</v>
      </c>
      <c r="H10" s="493">
        <v>52591</v>
      </c>
      <c r="I10" s="779">
        <v>46004</v>
      </c>
    </row>
    <row r="11" spans="1:11" s="60" customFormat="1" ht="8.4">
      <c r="A11" s="57"/>
      <c r="B11" s="57"/>
      <c r="C11" s="58"/>
      <c r="D11" s="58"/>
      <c r="E11" s="486"/>
      <c r="F11" s="486"/>
      <c r="G11" s="59"/>
    </row>
    <row r="12" spans="1:11" s="11" customFormat="1" ht="17.7" customHeight="1">
      <c r="A12" s="61" t="s">
        <v>32</v>
      </c>
      <c r="B12" s="61"/>
      <c r="C12" s="62" t="s">
        <v>299</v>
      </c>
      <c r="D12" s="48"/>
      <c r="E12" s="49"/>
    </row>
    <row r="13" spans="1:11" s="11" customFormat="1">
      <c r="A13" s="1156" t="s">
        <v>33</v>
      </c>
      <c r="B13" s="1156"/>
      <c r="C13" s="1157"/>
      <c r="D13" s="1157"/>
      <c r="E13" s="18"/>
      <c r="F13" s="18"/>
      <c r="G13" s="1158" t="s">
        <v>34</v>
      </c>
      <c r="H13" s="1156"/>
      <c r="I13" s="830" t="s">
        <v>213</v>
      </c>
      <c r="J13" s="63"/>
      <c r="K13" s="64"/>
    </row>
    <row r="14" spans="1:11" s="11" customFormat="1">
      <c r="A14" s="1159" t="s">
        <v>300</v>
      </c>
      <c r="B14" s="1159"/>
      <c r="C14" s="1159"/>
      <c r="D14" s="1159"/>
      <c r="E14" s="9"/>
      <c r="F14" s="9"/>
      <c r="G14" s="1160" t="s">
        <v>301</v>
      </c>
      <c r="H14" s="1161"/>
      <c r="I14" s="831" t="s">
        <v>302</v>
      </c>
      <c r="J14" s="818"/>
    </row>
    <row r="15" spans="1:11" s="11" customFormat="1" ht="12.45" customHeight="1" thickBot="1">
      <c r="A15" s="1151"/>
      <c r="B15" s="1151"/>
      <c r="C15" s="1151"/>
      <c r="D15" s="1151"/>
      <c r="E15" s="9"/>
      <c r="F15" s="9"/>
      <c r="G15" s="1152" t="s">
        <v>53</v>
      </c>
      <c r="H15" s="1153"/>
      <c r="I15" s="10"/>
      <c r="J15" s="818"/>
    </row>
    <row r="16" spans="1:11" s="11" customFormat="1" ht="18" customHeight="1" thickTop="1">
      <c r="A16" s="733" t="s">
        <v>303</v>
      </c>
      <c r="B16" s="989" t="s">
        <v>267</v>
      </c>
      <c r="C16" s="990"/>
      <c r="D16" s="990" t="s">
        <v>304</v>
      </c>
      <c r="E16" s="990"/>
      <c r="F16" s="990"/>
      <c r="G16" s="999"/>
      <c r="H16" s="1000">
        <v>169778</v>
      </c>
      <c r="I16" s="1001">
        <v>0.22447791776748818</v>
      </c>
      <c r="J16" s="14"/>
    </row>
    <row r="17" spans="1:11" s="11" customFormat="1" ht="18" customHeight="1">
      <c r="A17" s="734" t="s">
        <v>268</v>
      </c>
      <c r="B17" s="734" t="s">
        <v>330</v>
      </c>
      <c r="C17" s="991"/>
      <c r="D17" s="991" t="s">
        <v>331</v>
      </c>
      <c r="E17" s="1002"/>
      <c r="F17" s="1002"/>
      <c r="G17" s="1003"/>
      <c r="H17" s="1004">
        <v>71653</v>
      </c>
      <c r="I17" s="1005">
        <v>9.4739165302651793E-2</v>
      </c>
      <c r="J17" s="14"/>
      <c r="K17" s="12"/>
    </row>
    <row r="18" spans="1:11" s="11" customFormat="1" ht="18" customHeight="1">
      <c r="A18" s="735" t="s">
        <v>269</v>
      </c>
      <c r="B18" s="735" t="s">
        <v>270</v>
      </c>
      <c r="C18" s="13"/>
      <c r="D18" s="13" t="s">
        <v>190</v>
      </c>
      <c r="E18" s="13"/>
      <c r="F18" s="13"/>
      <c r="G18" s="1006"/>
      <c r="H18" s="1007">
        <v>33615</v>
      </c>
      <c r="I18" s="14">
        <v>4.4446174209857719E-2</v>
      </c>
      <c r="J18" s="14"/>
      <c r="K18" s="12"/>
    </row>
    <row r="19" spans="1:11" s="11" customFormat="1" ht="18" customHeight="1">
      <c r="A19" s="736" t="s">
        <v>271</v>
      </c>
      <c r="B19" s="736" t="s">
        <v>272</v>
      </c>
      <c r="C19" s="992"/>
      <c r="D19" s="992" t="s">
        <v>52</v>
      </c>
      <c r="E19" s="992"/>
      <c r="F19" s="992"/>
      <c r="G19" s="1003"/>
      <c r="H19" s="1004">
        <v>24422</v>
      </c>
      <c r="I19" s="1005">
        <v>3.229083481645028E-2</v>
      </c>
      <c r="J19" s="14"/>
      <c r="K19" s="12"/>
    </row>
    <row r="20" spans="1:11" s="11" customFormat="1" ht="18" customHeight="1">
      <c r="A20" s="735" t="s">
        <v>273</v>
      </c>
      <c r="B20" s="735" t="s">
        <v>323</v>
      </c>
      <c r="C20" s="993"/>
      <c r="D20" s="993" t="s">
        <v>324</v>
      </c>
      <c r="E20" s="993"/>
      <c r="F20" s="993"/>
      <c r="G20" s="1008"/>
      <c r="H20" s="1009">
        <v>15736</v>
      </c>
      <c r="I20" s="1010">
        <v>2.0805841222470419E-2</v>
      </c>
      <c r="J20" s="14"/>
      <c r="K20" s="15"/>
    </row>
    <row r="21" spans="1:11" s="11" customFormat="1" ht="18" customHeight="1">
      <c r="A21" s="734" t="s">
        <v>275</v>
      </c>
      <c r="B21" s="997" t="s">
        <v>277</v>
      </c>
      <c r="C21" s="994"/>
      <c r="D21" s="994" t="s">
        <v>278</v>
      </c>
      <c r="E21" s="991"/>
      <c r="F21" s="991"/>
      <c r="G21" s="1003"/>
      <c r="H21" s="1004">
        <v>14720</v>
      </c>
      <c r="I21" s="1005">
        <v>1.9463092309879724E-2</v>
      </c>
      <c r="J21" s="14"/>
      <c r="K21" s="15"/>
    </row>
    <row r="22" spans="1:11" s="11" customFormat="1" ht="18" customHeight="1">
      <c r="A22" s="737" t="s">
        <v>276</v>
      </c>
      <c r="B22" s="988" t="s">
        <v>274</v>
      </c>
      <c r="D22" s="1011" t="s">
        <v>80</v>
      </c>
      <c r="E22" s="13"/>
      <c r="F22" s="13"/>
      <c r="G22" s="1006"/>
      <c r="H22" s="1007">
        <v>12969</v>
      </c>
      <c r="I22" s="14">
        <v>1.7148282489971151E-2</v>
      </c>
      <c r="J22" s="14"/>
      <c r="K22" s="15"/>
    </row>
    <row r="23" spans="1:11" s="11" customFormat="1" ht="18" customHeight="1">
      <c r="A23" s="738" t="s">
        <v>279</v>
      </c>
      <c r="B23" s="998" t="s">
        <v>344</v>
      </c>
      <c r="C23" s="995"/>
      <c r="D23" s="995" t="s">
        <v>345</v>
      </c>
      <c r="E23" s="995"/>
      <c r="F23" s="995"/>
      <c r="G23" s="1003"/>
      <c r="H23" s="1004">
        <v>11865</v>
      </c>
      <c r="I23" s="1005">
        <v>1.5688872253383033E-2</v>
      </c>
      <c r="J23" s="14"/>
      <c r="K23" s="15"/>
    </row>
    <row r="24" spans="1:11" s="11" customFormat="1" ht="18" customHeight="1">
      <c r="A24" s="735" t="s">
        <v>280</v>
      </c>
      <c r="B24" s="737" t="s">
        <v>343</v>
      </c>
      <c r="C24" s="13"/>
      <c r="D24" s="13" t="s">
        <v>414</v>
      </c>
      <c r="E24" s="13"/>
      <c r="F24" s="13"/>
      <c r="G24" s="1006"/>
      <c r="H24" s="1007">
        <v>11712</v>
      </c>
      <c r="I24" s="14">
        <v>1.5485781275415625E-2</v>
      </c>
      <c r="J24" s="14"/>
      <c r="K24" s="9"/>
    </row>
    <row r="25" spans="1:11" s="11" customFormat="1" ht="18" customHeight="1">
      <c r="A25" s="739" t="s">
        <v>281</v>
      </c>
      <c r="B25" s="1080" t="s">
        <v>413</v>
      </c>
      <c r="C25" s="996"/>
      <c r="D25" s="996" t="s">
        <v>415</v>
      </c>
      <c r="E25" s="996"/>
      <c r="F25" s="1012"/>
      <c r="G25" s="1013"/>
      <c r="H25" s="1014">
        <v>10833</v>
      </c>
      <c r="I25" s="1015">
        <v>1.4323327617068608E-2</v>
      </c>
      <c r="J25" s="14"/>
    </row>
    <row r="26" spans="1:11" s="11" customFormat="1" ht="8.25" customHeight="1">
      <c r="A26" s="1016" t="s">
        <v>321</v>
      </c>
      <c r="B26" s="1016"/>
      <c r="C26" s="13"/>
      <c r="D26" s="13"/>
      <c r="E26" s="1017" t="s">
        <v>214</v>
      </c>
      <c r="F26" s="13"/>
      <c r="G26" s="1018"/>
      <c r="H26" s="1007"/>
      <c r="I26" s="14"/>
      <c r="J26" s="14"/>
      <c r="K26" s="9"/>
    </row>
    <row r="27" spans="1:11" s="11" customFormat="1" ht="8.25" customHeight="1">
      <c r="A27" s="1016" t="s">
        <v>305</v>
      </c>
      <c r="B27" s="1016"/>
      <c r="C27" s="13"/>
      <c r="D27" s="13"/>
      <c r="E27" s="1017" t="s">
        <v>306</v>
      </c>
      <c r="F27" s="13"/>
      <c r="G27" s="1018"/>
      <c r="H27" s="1007"/>
      <c r="I27" s="14"/>
      <c r="J27" s="14"/>
      <c r="K27" s="9"/>
    </row>
    <row r="28" spans="1:11" s="11" customFormat="1" ht="8.25" customHeight="1">
      <c r="A28" s="1016" t="s">
        <v>326</v>
      </c>
      <c r="B28" s="1016"/>
      <c r="C28" s="13"/>
      <c r="D28" s="13"/>
      <c r="E28" s="1017" t="s">
        <v>325</v>
      </c>
      <c r="F28" s="13"/>
      <c r="G28" s="1018"/>
      <c r="H28" s="1007"/>
      <c r="I28" s="14"/>
      <c r="J28" s="14"/>
      <c r="K28" s="9"/>
    </row>
    <row r="29" spans="1:11" s="11" customFormat="1" ht="9" customHeight="1" thickBot="1">
      <c r="E29" s="49"/>
      <c r="F29" s="49"/>
      <c r="G29" s="49"/>
    </row>
    <row r="30" spans="1:11" s="11" customFormat="1">
      <c r="A30" s="65" t="s">
        <v>77</v>
      </c>
      <c r="B30" s="65"/>
      <c r="C30" s="9"/>
      <c r="D30" s="66"/>
      <c r="E30" s="67" t="s">
        <v>256</v>
      </c>
      <c r="F30" s="67" t="s">
        <v>266</v>
      </c>
      <c r="G30" s="67" t="s">
        <v>327</v>
      </c>
      <c r="H30" s="514" t="s">
        <v>341</v>
      </c>
      <c r="I30" s="515" t="s">
        <v>404</v>
      </c>
    </row>
    <row r="31" spans="1:11" s="11" customFormat="1" ht="18.75" customHeight="1">
      <c r="A31" s="68" t="s">
        <v>35</v>
      </c>
      <c r="B31" s="68"/>
      <c r="C31" s="767" t="s">
        <v>36</v>
      </c>
      <c r="D31" s="768"/>
      <c r="E31" s="69">
        <v>0.37253029883148464</v>
      </c>
      <c r="F31" s="75">
        <v>0.38493574845536865</v>
      </c>
      <c r="G31" s="898">
        <v>0.39132385325362418</v>
      </c>
      <c r="H31" s="494">
        <v>0.39684022446567113</v>
      </c>
      <c r="I31" s="780">
        <v>0.40224191814357113</v>
      </c>
    </row>
    <row r="32" spans="1:11" s="11" customFormat="1" ht="18.75" customHeight="1">
      <c r="A32" s="70" t="s">
        <v>37</v>
      </c>
      <c r="B32" s="70"/>
      <c r="C32" s="76" t="s">
        <v>38</v>
      </c>
      <c r="D32" s="77"/>
      <c r="E32" s="71">
        <v>0.13972400290583128</v>
      </c>
      <c r="F32" s="71">
        <v>0.13907569960142249</v>
      </c>
      <c r="G32" s="899">
        <v>0.13720557365994759</v>
      </c>
      <c r="H32" s="495">
        <v>0.12976746503296341</v>
      </c>
      <c r="I32" s="781">
        <v>0.11851208229860229</v>
      </c>
    </row>
    <row r="33" spans="1:9" s="11" customFormat="1" ht="18.75" customHeight="1">
      <c r="A33" s="72" t="s">
        <v>39</v>
      </c>
      <c r="B33" s="72"/>
      <c r="C33" s="73" t="s">
        <v>40</v>
      </c>
      <c r="D33" s="74"/>
      <c r="E33" s="75">
        <v>1.1807838792721265E-2</v>
      </c>
      <c r="F33" s="75">
        <v>1.8026110244424565E-2</v>
      </c>
      <c r="G33" s="898">
        <v>1.2464033912740587E-2</v>
      </c>
      <c r="H33" s="494">
        <v>1.511020813853952E-2</v>
      </c>
      <c r="I33" s="780">
        <v>1.8506570930543281E-2</v>
      </c>
    </row>
    <row r="34" spans="1:9" s="11" customFormat="1" ht="18.75" customHeight="1">
      <c r="A34" s="70" t="s">
        <v>41</v>
      </c>
      <c r="B34" s="70"/>
      <c r="C34" s="76" t="s">
        <v>42</v>
      </c>
      <c r="D34" s="77"/>
      <c r="E34" s="71">
        <v>6.3127457272283069E-2</v>
      </c>
      <c r="F34" s="71">
        <v>6.1628723280661192E-2</v>
      </c>
      <c r="G34" s="899">
        <v>6.11561412439608E-2</v>
      </c>
      <c r="H34" s="495">
        <v>6.7329627892862592E-2</v>
      </c>
      <c r="I34" s="781">
        <v>6.4055719904744179E-2</v>
      </c>
    </row>
    <row r="35" spans="1:9" s="11" customFormat="1" ht="18.75" customHeight="1">
      <c r="A35" s="72" t="s">
        <v>43</v>
      </c>
      <c r="B35" s="72"/>
      <c r="C35" s="73" t="s">
        <v>44</v>
      </c>
      <c r="D35" s="74"/>
      <c r="E35" s="75">
        <v>0.27069355972021525</v>
      </c>
      <c r="F35" s="75">
        <v>0.30524765712876106</v>
      </c>
      <c r="G35" s="898">
        <v>0.31769109911688553</v>
      </c>
      <c r="H35" s="494">
        <v>0.31098916364449891</v>
      </c>
      <c r="I35" s="780">
        <v>0.32417973832561636</v>
      </c>
    </row>
    <row r="36" spans="1:9" s="11" customFormat="1" ht="18.75" customHeight="1">
      <c r="A36" s="70" t="s">
        <v>45</v>
      </c>
      <c r="B36" s="70"/>
      <c r="C36" s="76" t="s">
        <v>46</v>
      </c>
      <c r="D36" s="77"/>
      <c r="E36" s="71">
        <v>7.3478285736495202E-2</v>
      </c>
      <c r="F36" s="71">
        <v>6.9206056490548312E-2</v>
      </c>
      <c r="G36" s="899">
        <v>7.0631018990599662E-2</v>
      </c>
      <c r="H36" s="495">
        <v>7.5344548717175761E-2</v>
      </c>
      <c r="I36" s="781">
        <v>6.8297403584764424E-2</v>
      </c>
    </row>
    <row r="37" spans="1:9" s="11" customFormat="1" ht="18.75" customHeight="1" thickBot="1">
      <c r="A37" s="78" t="s">
        <v>47</v>
      </c>
      <c r="B37" s="78"/>
      <c r="C37" s="79" t="s">
        <v>48</v>
      </c>
      <c r="D37" s="80"/>
      <c r="E37" s="81">
        <v>6.8638556740969289E-2</v>
      </c>
      <c r="F37" s="75">
        <v>2.1880004798813735E-2</v>
      </c>
      <c r="G37" s="898">
        <v>9.5282798222416591E-3</v>
      </c>
      <c r="H37" s="494">
        <v>4.6187621082886656E-3</v>
      </c>
      <c r="I37" s="780">
        <v>4.2065668121583572E-3</v>
      </c>
    </row>
    <row r="38" spans="1:9" s="11" customFormat="1" ht="18.75" customHeight="1" thickTop="1">
      <c r="A38" s="82" t="s">
        <v>49</v>
      </c>
      <c r="B38" s="82"/>
      <c r="C38" s="83" t="s">
        <v>26</v>
      </c>
      <c r="D38" s="84"/>
      <c r="E38" s="85">
        <v>1</v>
      </c>
      <c r="F38" s="85">
        <v>0.99999999999999989</v>
      </c>
      <c r="G38" s="900">
        <v>1</v>
      </c>
      <c r="H38" s="498">
        <v>1</v>
      </c>
      <c r="I38" s="498">
        <v>1.0000000000000002</v>
      </c>
    </row>
    <row r="39" spans="1:9" s="11" customFormat="1" ht="11.25" customHeight="1">
      <c r="E39" s="86"/>
      <c r="F39" s="86"/>
      <c r="G39" s="86"/>
      <c r="H39" s="887"/>
    </row>
    <row r="40" spans="1:9" s="11" customFormat="1">
      <c r="F40" s="87"/>
      <c r="G40" s="87"/>
    </row>
    <row r="41" spans="1:9" s="11" customFormat="1"/>
    <row r="42" spans="1:9" s="11" customFormat="1">
      <c r="A42" s="13"/>
      <c r="B42" s="13"/>
      <c r="C42" s="13"/>
      <c r="D42" s="13"/>
      <c r="E42" s="88"/>
    </row>
    <row r="43" spans="1:9">
      <c r="A43" s="89"/>
      <c r="B43" s="89"/>
      <c r="C43" s="90"/>
      <c r="D43" s="91"/>
      <c r="E43" s="92"/>
    </row>
    <row r="45" spans="1:9">
      <c r="A45" s="91"/>
      <c r="B45" s="91"/>
      <c r="C45" s="89"/>
      <c r="D45" s="89"/>
      <c r="E45" s="92"/>
    </row>
    <row r="48" spans="1:9">
      <c r="A48" s="91"/>
      <c r="B48" s="91"/>
      <c r="C48" s="89"/>
      <c r="D48" s="89"/>
      <c r="E48" s="92"/>
    </row>
  </sheetData>
  <sheetProtection algorithmName="SHA-512" hashValue="1inCT+/xtmnYjNZcvE49LVb5ik3klNzq/oybIL/zDjLZ5pxISt6q87yPs4HCtlBmM3452xF2wmD4bIqs6dLVjg==" saltValue="PA3gNiu1srhbiHeKGqw5Xw==" spinCount="100000" sheet="1" objects="1" scenarios="1"/>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Normal="70" zoomScaleSheetLayoutView="100" workbookViewId="0">
      <selection activeCell="B7" sqref="B7"/>
    </sheetView>
  </sheetViews>
  <sheetFormatPr defaultRowHeight="13.2"/>
  <cols>
    <col min="1" max="1" width="2.6640625" style="38" customWidth="1"/>
    <col min="2" max="2" width="112.33203125" style="38" customWidth="1"/>
    <col min="3" max="3" width="2.6640625" style="38" customWidth="1"/>
    <col min="4" max="256" width="9" style="38"/>
    <col min="257" max="257" width="2.6640625" style="38" customWidth="1"/>
    <col min="258" max="258" width="112.33203125" style="38" customWidth="1"/>
    <col min="259" max="259" width="2.6640625" style="38" customWidth="1"/>
    <col min="260" max="512" width="9" style="38"/>
    <col min="513" max="513" width="2.6640625" style="38" customWidth="1"/>
    <col min="514" max="514" width="112.33203125" style="38" customWidth="1"/>
    <col min="515" max="515" width="2.6640625" style="38" customWidth="1"/>
    <col min="516" max="768" width="9" style="38"/>
    <col min="769" max="769" width="2.6640625" style="38" customWidth="1"/>
    <col min="770" max="770" width="112.33203125" style="38" customWidth="1"/>
    <col min="771" max="771" width="2.6640625" style="38" customWidth="1"/>
    <col min="772" max="1024" width="9" style="38"/>
    <col min="1025" max="1025" width="2.6640625" style="38" customWidth="1"/>
    <col min="1026" max="1026" width="112.33203125" style="38" customWidth="1"/>
    <col min="1027" max="1027" width="2.6640625" style="38" customWidth="1"/>
    <col min="1028" max="1280" width="9" style="38"/>
    <col min="1281" max="1281" width="2.6640625" style="38" customWidth="1"/>
    <col min="1282" max="1282" width="112.33203125" style="38" customWidth="1"/>
    <col min="1283" max="1283" width="2.6640625" style="38" customWidth="1"/>
    <col min="1284" max="1536" width="9" style="38"/>
    <col min="1537" max="1537" width="2.6640625" style="38" customWidth="1"/>
    <col min="1538" max="1538" width="112.33203125" style="38" customWidth="1"/>
    <col min="1539" max="1539" width="2.6640625" style="38" customWidth="1"/>
    <col min="1540" max="1792" width="9" style="38"/>
    <col min="1793" max="1793" width="2.6640625" style="38" customWidth="1"/>
    <col min="1794" max="1794" width="112.33203125" style="38" customWidth="1"/>
    <col min="1795" max="1795" width="2.6640625" style="38" customWidth="1"/>
    <col min="1796" max="2048" width="9" style="38"/>
    <col min="2049" max="2049" width="2.6640625" style="38" customWidth="1"/>
    <col min="2050" max="2050" width="112.33203125" style="38" customWidth="1"/>
    <col min="2051" max="2051" width="2.6640625" style="38" customWidth="1"/>
    <col min="2052" max="2304" width="9" style="38"/>
    <col min="2305" max="2305" width="2.6640625" style="38" customWidth="1"/>
    <col min="2306" max="2306" width="112.33203125" style="38" customWidth="1"/>
    <col min="2307" max="2307" width="2.6640625" style="38" customWidth="1"/>
    <col min="2308" max="2560" width="9" style="38"/>
    <col min="2561" max="2561" width="2.6640625" style="38" customWidth="1"/>
    <col min="2562" max="2562" width="112.33203125" style="38" customWidth="1"/>
    <col min="2563" max="2563" width="2.6640625" style="38" customWidth="1"/>
    <col min="2564" max="2816" width="9" style="38"/>
    <col min="2817" max="2817" width="2.6640625" style="38" customWidth="1"/>
    <col min="2818" max="2818" width="112.33203125" style="38" customWidth="1"/>
    <col min="2819" max="2819" width="2.6640625" style="38" customWidth="1"/>
    <col min="2820" max="3072" width="9" style="38"/>
    <col min="3073" max="3073" width="2.6640625" style="38" customWidth="1"/>
    <col min="3074" max="3074" width="112.33203125" style="38" customWidth="1"/>
    <col min="3075" max="3075" width="2.6640625" style="38" customWidth="1"/>
    <col min="3076" max="3328" width="9" style="38"/>
    <col min="3329" max="3329" width="2.6640625" style="38" customWidth="1"/>
    <col min="3330" max="3330" width="112.33203125" style="38" customWidth="1"/>
    <col min="3331" max="3331" width="2.6640625" style="38" customWidth="1"/>
    <col min="3332" max="3584" width="9" style="38"/>
    <col min="3585" max="3585" width="2.6640625" style="38" customWidth="1"/>
    <col min="3586" max="3586" width="112.33203125" style="38" customWidth="1"/>
    <col min="3587" max="3587" width="2.6640625" style="38" customWidth="1"/>
    <col min="3588" max="3840" width="9" style="38"/>
    <col min="3841" max="3841" width="2.6640625" style="38" customWidth="1"/>
    <col min="3842" max="3842" width="112.33203125" style="38" customWidth="1"/>
    <col min="3843" max="3843" width="2.6640625" style="38" customWidth="1"/>
    <col min="3844" max="4096" width="9" style="38"/>
    <col min="4097" max="4097" width="2.6640625" style="38" customWidth="1"/>
    <col min="4098" max="4098" width="112.33203125" style="38" customWidth="1"/>
    <col min="4099" max="4099" width="2.6640625" style="38" customWidth="1"/>
    <col min="4100" max="4352" width="9" style="38"/>
    <col min="4353" max="4353" width="2.6640625" style="38" customWidth="1"/>
    <col min="4354" max="4354" width="112.33203125" style="38" customWidth="1"/>
    <col min="4355" max="4355" width="2.6640625" style="38" customWidth="1"/>
    <col min="4356" max="4608" width="9" style="38"/>
    <col min="4609" max="4609" width="2.6640625" style="38" customWidth="1"/>
    <col min="4610" max="4610" width="112.33203125" style="38" customWidth="1"/>
    <col min="4611" max="4611" width="2.6640625" style="38" customWidth="1"/>
    <col min="4612" max="4864" width="9" style="38"/>
    <col min="4865" max="4865" width="2.6640625" style="38" customWidth="1"/>
    <col min="4866" max="4866" width="112.33203125" style="38" customWidth="1"/>
    <col min="4867" max="4867" width="2.6640625" style="38" customWidth="1"/>
    <col min="4868" max="5120" width="9" style="38"/>
    <col min="5121" max="5121" width="2.6640625" style="38" customWidth="1"/>
    <col min="5122" max="5122" width="112.33203125" style="38" customWidth="1"/>
    <col min="5123" max="5123" width="2.6640625" style="38" customWidth="1"/>
    <col min="5124" max="5376" width="9" style="38"/>
    <col min="5377" max="5377" width="2.6640625" style="38" customWidth="1"/>
    <col min="5378" max="5378" width="112.33203125" style="38" customWidth="1"/>
    <col min="5379" max="5379" width="2.6640625" style="38" customWidth="1"/>
    <col min="5380" max="5632" width="9" style="38"/>
    <col min="5633" max="5633" width="2.6640625" style="38" customWidth="1"/>
    <col min="5634" max="5634" width="112.33203125" style="38" customWidth="1"/>
    <col min="5635" max="5635" width="2.6640625" style="38" customWidth="1"/>
    <col min="5636" max="5888" width="9" style="38"/>
    <col min="5889" max="5889" width="2.6640625" style="38" customWidth="1"/>
    <col min="5890" max="5890" width="112.33203125" style="38" customWidth="1"/>
    <col min="5891" max="5891" width="2.6640625" style="38" customWidth="1"/>
    <col min="5892" max="6144" width="9" style="38"/>
    <col min="6145" max="6145" width="2.6640625" style="38" customWidth="1"/>
    <col min="6146" max="6146" width="112.33203125" style="38" customWidth="1"/>
    <col min="6147" max="6147" width="2.6640625" style="38" customWidth="1"/>
    <col min="6148" max="6400" width="9" style="38"/>
    <col min="6401" max="6401" width="2.6640625" style="38" customWidth="1"/>
    <col min="6402" max="6402" width="112.33203125" style="38" customWidth="1"/>
    <col min="6403" max="6403" width="2.6640625" style="38" customWidth="1"/>
    <col min="6404" max="6656" width="9" style="38"/>
    <col min="6657" max="6657" width="2.6640625" style="38" customWidth="1"/>
    <col min="6658" max="6658" width="112.33203125" style="38" customWidth="1"/>
    <col min="6659" max="6659" width="2.6640625" style="38" customWidth="1"/>
    <col min="6660" max="6912" width="9" style="38"/>
    <col min="6913" max="6913" width="2.6640625" style="38" customWidth="1"/>
    <col min="6914" max="6914" width="112.33203125" style="38" customWidth="1"/>
    <col min="6915" max="6915" width="2.6640625" style="38" customWidth="1"/>
    <col min="6916" max="7168" width="9" style="38"/>
    <col min="7169" max="7169" width="2.6640625" style="38" customWidth="1"/>
    <col min="7170" max="7170" width="112.33203125" style="38" customWidth="1"/>
    <col min="7171" max="7171" width="2.6640625" style="38" customWidth="1"/>
    <col min="7172" max="7424" width="9" style="38"/>
    <col min="7425" max="7425" width="2.6640625" style="38" customWidth="1"/>
    <col min="7426" max="7426" width="112.33203125" style="38" customWidth="1"/>
    <col min="7427" max="7427" width="2.6640625" style="38" customWidth="1"/>
    <col min="7428" max="7680" width="9" style="38"/>
    <col min="7681" max="7681" width="2.6640625" style="38" customWidth="1"/>
    <col min="7682" max="7682" width="112.33203125" style="38" customWidth="1"/>
    <col min="7683" max="7683" width="2.6640625" style="38" customWidth="1"/>
    <col min="7684" max="7936" width="9" style="38"/>
    <col min="7937" max="7937" width="2.6640625" style="38" customWidth="1"/>
    <col min="7938" max="7938" width="112.33203125" style="38" customWidth="1"/>
    <col min="7939" max="7939" width="2.6640625" style="38" customWidth="1"/>
    <col min="7940" max="8192" width="9" style="38"/>
    <col min="8193" max="8193" width="2.6640625" style="38" customWidth="1"/>
    <col min="8194" max="8194" width="112.33203125" style="38" customWidth="1"/>
    <col min="8195" max="8195" width="2.6640625" style="38" customWidth="1"/>
    <col min="8196" max="8448" width="9" style="38"/>
    <col min="8449" max="8449" width="2.6640625" style="38" customWidth="1"/>
    <col min="8450" max="8450" width="112.33203125" style="38" customWidth="1"/>
    <col min="8451" max="8451" width="2.6640625" style="38" customWidth="1"/>
    <col min="8452" max="8704" width="9" style="38"/>
    <col min="8705" max="8705" width="2.6640625" style="38" customWidth="1"/>
    <col min="8706" max="8706" width="112.33203125" style="38" customWidth="1"/>
    <col min="8707" max="8707" width="2.6640625" style="38" customWidth="1"/>
    <col min="8708" max="8960" width="9" style="38"/>
    <col min="8961" max="8961" width="2.6640625" style="38" customWidth="1"/>
    <col min="8962" max="8962" width="112.33203125" style="38" customWidth="1"/>
    <col min="8963" max="8963" width="2.6640625" style="38" customWidth="1"/>
    <col min="8964" max="9216" width="9" style="38"/>
    <col min="9217" max="9217" width="2.6640625" style="38" customWidth="1"/>
    <col min="9218" max="9218" width="112.33203125" style="38" customWidth="1"/>
    <col min="9219" max="9219" width="2.6640625" style="38" customWidth="1"/>
    <col min="9220" max="9472" width="9" style="38"/>
    <col min="9473" max="9473" width="2.6640625" style="38" customWidth="1"/>
    <col min="9474" max="9474" width="112.33203125" style="38" customWidth="1"/>
    <col min="9475" max="9475" width="2.6640625" style="38" customWidth="1"/>
    <col min="9476" max="9728" width="9" style="38"/>
    <col min="9729" max="9729" width="2.6640625" style="38" customWidth="1"/>
    <col min="9730" max="9730" width="112.33203125" style="38" customWidth="1"/>
    <col min="9731" max="9731" width="2.6640625" style="38" customWidth="1"/>
    <col min="9732" max="9984" width="9" style="38"/>
    <col min="9985" max="9985" width="2.6640625" style="38" customWidth="1"/>
    <col min="9986" max="9986" width="112.33203125" style="38" customWidth="1"/>
    <col min="9987" max="9987" width="2.6640625" style="38" customWidth="1"/>
    <col min="9988" max="10240" width="9" style="38"/>
    <col min="10241" max="10241" width="2.6640625" style="38" customWidth="1"/>
    <col min="10242" max="10242" width="112.33203125" style="38" customWidth="1"/>
    <col min="10243" max="10243" width="2.6640625" style="38" customWidth="1"/>
    <col min="10244" max="10496" width="9" style="38"/>
    <col min="10497" max="10497" width="2.6640625" style="38" customWidth="1"/>
    <col min="10498" max="10498" width="112.33203125" style="38" customWidth="1"/>
    <col min="10499" max="10499" width="2.6640625" style="38" customWidth="1"/>
    <col min="10500" max="10752" width="9" style="38"/>
    <col min="10753" max="10753" width="2.6640625" style="38" customWidth="1"/>
    <col min="10754" max="10754" width="112.33203125" style="38" customWidth="1"/>
    <col min="10755" max="10755" width="2.6640625" style="38" customWidth="1"/>
    <col min="10756" max="11008" width="9" style="38"/>
    <col min="11009" max="11009" width="2.6640625" style="38" customWidth="1"/>
    <col min="11010" max="11010" width="112.33203125" style="38" customWidth="1"/>
    <col min="11011" max="11011" width="2.6640625" style="38" customWidth="1"/>
    <col min="11012" max="11264" width="9" style="38"/>
    <col min="11265" max="11265" width="2.6640625" style="38" customWidth="1"/>
    <col min="11266" max="11266" width="112.33203125" style="38" customWidth="1"/>
    <col min="11267" max="11267" width="2.6640625" style="38" customWidth="1"/>
    <col min="11268" max="11520" width="9" style="38"/>
    <col min="11521" max="11521" width="2.6640625" style="38" customWidth="1"/>
    <col min="11522" max="11522" width="112.33203125" style="38" customWidth="1"/>
    <col min="11523" max="11523" width="2.6640625" style="38" customWidth="1"/>
    <col min="11524" max="11776" width="9" style="38"/>
    <col min="11777" max="11777" width="2.6640625" style="38" customWidth="1"/>
    <col min="11778" max="11778" width="112.33203125" style="38" customWidth="1"/>
    <col min="11779" max="11779" width="2.6640625" style="38" customWidth="1"/>
    <col min="11780" max="12032" width="9" style="38"/>
    <col min="12033" max="12033" width="2.6640625" style="38" customWidth="1"/>
    <col min="12034" max="12034" width="112.33203125" style="38" customWidth="1"/>
    <col min="12035" max="12035" width="2.6640625" style="38" customWidth="1"/>
    <col min="12036" max="12288" width="9" style="38"/>
    <col min="12289" max="12289" width="2.6640625" style="38" customWidth="1"/>
    <col min="12290" max="12290" width="112.33203125" style="38" customWidth="1"/>
    <col min="12291" max="12291" width="2.6640625" style="38" customWidth="1"/>
    <col min="12292" max="12544" width="9" style="38"/>
    <col min="12545" max="12545" width="2.6640625" style="38" customWidth="1"/>
    <col min="12546" max="12546" width="112.33203125" style="38" customWidth="1"/>
    <col min="12547" max="12547" width="2.6640625" style="38" customWidth="1"/>
    <col min="12548" max="12800" width="9" style="38"/>
    <col min="12801" max="12801" width="2.6640625" style="38" customWidth="1"/>
    <col min="12802" max="12802" width="112.33203125" style="38" customWidth="1"/>
    <col min="12803" max="12803" width="2.6640625" style="38" customWidth="1"/>
    <col min="12804" max="13056" width="9" style="38"/>
    <col min="13057" max="13057" width="2.6640625" style="38" customWidth="1"/>
    <col min="13058" max="13058" width="112.33203125" style="38" customWidth="1"/>
    <col min="13059" max="13059" width="2.6640625" style="38" customWidth="1"/>
    <col min="13060" max="13312" width="9" style="38"/>
    <col min="13313" max="13313" width="2.6640625" style="38" customWidth="1"/>
    <col min="13314" max="13314" width="112.33203125" style="38" customWidth="1"/>
    <col min="13315" max="13315" width="2.6640625" style="38" customWidth="1"/>
    <col min="13316" max="13568" width="9" style="38"/>
    <col min="13569" max="13569" width="2.6640625" style="38" customWidth="1"/>
    <col min="13570" max="13570" width="112.33203125" style="38" customWidth="1"/>
    <col min="13571" max="13571" width="2.6640625" style="38" customWidth="1"/>
    <col min="13572" max="13824" width="9" style="38"/>
    <col min="13825" max="13825" width="2.6640625" style="38" customWidth="1"/>
    <col min="13826" max="13826" width="112.33203125" style="38" customWidth="1"/>
    <col min="13827" max="13827" width="2.6640625" style="38" customWidth="1"/>
    <col min="13828" max="14080" width="9" style="38"/>
    <col min="14081" max="14081" width="2.6640625" style="38" customWidth="1"/>
    <col min="14082" max="14082" width="112.33203125" style="38" customWidth="1"/>
    <col min="14083" max="14083" width="2.6640625" style="38" customWidth="1"/>
    <col min="14084" max="14336" width="9" style="38"/>
    <col min="14337" max="14337" width="2.6640625" style="38" customWidth="1"/>
    <col min="14338" max="14338" width="112.33203125" style="38" customWidth="1"/>
    <col min="14339" max="14339" width="2.6640625" style="38" customWidth="1"/>
    <col min="14340" max="14592" width="9" style="38"/>
    <col min="14593" max="14593" width="2.6640625" style="38" customWidth="1"/>
    <col min="14594" max="14594" width="112.33203125" style="38" customWidth="1"/>
    <col min="14595" max="14595" width="2.6640625" style="38" customWidth="1"/>
    <col min="14596" max="14848" width="9" style="38"/>
    <col min="14849" max="14849" width="2.6640625" style="38" customWidth="1"/>
    <col min="14850" max="14850" width="112.33203125" style="38" customWidth="1"/>
    <col min="14851" max="14851" width="2.6640625" style="38" customWidth="1"/>
    <col min="14852" max="15104" width="9" style="38"/>
    <col min="15105" max="15105" width="2.6640625" style="38" customWidth="1"/>
    <col min="15106" max="15106" width="112.33203125" style="38" customWidth="1"/>
    <col min="15107" max="15107" width="2.6640625" style="38" customWidth="1"/>
    <col min="15108" max="15360" width="9" style="38"/>
    <col min="15361" max="15361" width="2.6640625" style="38" customWidth="1"/>
    <col min="15362" max="15362" width="112.33203125" style="38" customWidth="1"/>
    <col min="15363" max="15363" width="2.6640625" style="38" customWidth="1"/>
    <col min="15364" max="15616" width="9" style="38"/>
    <col min="15617" max="15617" width="2.6640625" style="38" customWidth="1"/>
    <col min="15618" max="15618" width="112.33203125" style="38" customWidth="1"/>
    <col min="15619" max="15619" width="2.6640625" style="38" customWidth="1"/>
    <col min="15620" max="15872" width="9" style="38"/>
    <col min="15873" max="15873" width="2.6640625" style="38" customWidth="1"/>
    <col min="15874" max="15874" width="112.33203125" style="38" customWidth="1"/>
    <col min="15875" max="15875" width="2.6640625" style="38" customWidth="1"/>
    <col min="15876" max="16128" width="9" style="38"/>
    <col min="16129" max="16129" width="2.6640625" style="38" customWidth="1"/>
    <col min="16130" max="16130" width="112.33203125" style="38" customWidth="1"/>
    <col min="16131" max="16131" width="2.6640625" style="38" customWidth="1"/>
    <col min="16132" max="16384" width="9" style="38"/>
  </cols>
  <sheetData>
    <row r="2" spans="1:3" ht="70.95" customHeight="1"/>
    <row r="3" spans="1:3" ht="20.100000000000001" customHeight="1">
      <c r="A3" s="35"/>
      <c r="B3" s="36"/>
      <c r="C3" s="37"/>
    </row>
    <row r="4" spans="1:3" ht="79.5" customHeight="1">
      <c r="A4" s="39"/>
      <c r="B4" s="40" t="s">
        <v>334</v>
      </c>
      <c r="C4" s="41"/>
    </row>
    <row r="5" spans="1:3">
      <c r="A5" s="39"/>
      <c r="B5" s="42"/>
      <c r="C5" s="41"/>
    </row>
    <row r="6" spans="1:3" ht="15.75" customHeight="1">
      <c r="A6" s="39"/>
      <c r="B6" s="42"/>
      <c r="C6" s="41"/>
    </row>
    <row r="7" spans="1:3" ht="128.4" customHeight="1">
      <c r="A7" s="39"/>
      <c r="B7" s="821" t="s">
        <v>333</v>
      </c>
      <c r="C7" s="41"/>
    </row>
    <row r="8" spans="1:3" ht="13.8">
      <c r="A8" s="39"/>
      <c r="B8" s="43"/>
      <c r="C8" s="41"/>
    </row>
    <row r="9" spans="1:3" ht="27.6" customHeight="1">
      <c r="A9" s="39"/>
      <c r="B9" s="43"/>
      <c r="C9" s="41"/>
    </row>
    <row r="10" spans="1:3" ht="20.100000000000001" customHeight="1">
      <c r="A10" s="44"/>
      <c r="B10" s="45"/>
      <c r="C10" s="46"/>
    </row>
  </sheetData>
  <sheetProtection algorithmName="SHA-512" hashValue="CSbaRPKEhFt1TuCcSMzC51fVMmF7bzwRzPy6ikg92nR9qbj2ORmiwZWzM7Iz/O66bUtSFRFV3eZIX9UyRJj/6A==" saltValue="bhIH1YNILQ8OZ1z20cZqkA==" spinCount="100000" sheet="1" objects="1" scenarios="1"/>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19"/>
  <sheetViews>
    <sheetView showGridLines="0" view="pageBreakPreview" zoomScale="70" zoomScaleNormal="130" zoomScaleSheetLayoutView="70" workbookViewId="0">
      <pane xSplit="3" ySplit="3" topLeftCell="D10" activePane="bottomRight" state="frozen"/>
      <selection activeCell="C11" sqref="C11"/>
      <selection pane="topRight" activeCell="C11" sqref="C11"/>
      <selection pane="bottomLeft" activeCell="C11" sqref="C11"/>
      <selection pane="bottomRight" activeCell="C11" sqref="C11"/>
    </sheetView>
  </sheetViews>
  <sheetFormatPr defaultRowHeight="13.8"/>
  <cols>
    <col min="1" max="1" width="2.88671875" style="262" customWidth="1"/>
    <col min="2" max="2" width="48.44140625" style="243" customWidth="1"/>
    <col min="3" max="3" width="59.88671875" style="244" customWidth="1"/>
    <col min="4" max="4" width="15.77734375" style="246" customWidth="1"/>
    <col min="5" max="5" width="15.77734375" style="284" customWidth="1"/>
    <col min="6" max="6" width="15.77734375" style="246" customWidth="1"/>
    <col min="7" max="7" width="18.21875" style="243" customWidth="1"/>
    <col min="8" max="8" width="16.88671875" style="243" customWidth="1"/>
    <col min="9" max="243" width="8.88671875" style="243"/>
    <col min="244" max="244" width="2.88671875" style="243" customWidth="1"/>
    <col min="245" max="245" width="24.109375" style="243" customWidth="1"/>
    <col min="246" max="246" width="39.88671875" style="243" customWidth="1"/>
    <col min="247" max="255" width="0" style="243" hidden="1" customWidth="1"/>
    <col min="256" max="260" width="10.6640625" style="243" customWidth="1"/>
    <col min="261" max="261" width="12.6640625" style="243" customWidth="1"/>
    <col min="262" max="262" width="2.6640625" style="243" customWidth="1"/>
    <col min="263" max="263" width="2" style="243" customWidth="1"/>
    <col min="264" max="264" width="15.109375" style="243" bestFit="1" customWidth="1"/>
    <col min="265" max="499" width="8.88671875" style="243"/>
    <col min="500" max="500" width="2.88671875" style="243" customWidth="1"/>
    <col min="501" max="501" width="24.109375" style="243" customWidth="1"/>
    <col min="502" max="502" width="39.88671875" style="243" customWidth="1"/>
    <col min="503" max="511" width="0" style="243" hidden="1" customWidth="1"/>
    <col min="512" max="516" width="10.6640625" style="243" customWidth="1"/>
    <col min="517" max="517" width="12.6640625" style="243" customWidth="1"/>
    <col min="518" max="518" width="2.6640625" style="243" customWidth="1"/>
    <col min="519" max="519" width="2" style="243" customWidth="1"/>
    <col min="520" max="520" width="15.109375" style="243" bestFit="1" customWidth="1"/>
    <col min="521" max="755" width="8.88671875" style="243"/>
    <col min="756" max="756" width="2.88671875" style="243" customWidth="1"/>
    <col min="757" max="757" width="24.109375" style="243" customWidth="1"/>
    <col min="758" max="758" width="39.88671875" style="243" customWidth="1"/>
    <col min="759" max="767" width="0" style="243" hidden="1" customWidth="1"/>
    <col min="768" max="772" width="10.6640625" style="243" customWidth="1"/>
    <col min="773" max="773" width="12.6640625" style="243" customWidth="1"/>
    <col min="774" max="774" width="2.6640625" style="243" customWidth="1"/>
    <col min="775" max="775" width="2" style="243" customWidth="1"/>
    <col min="776" max="776" width="15.109375" style="243" bestFit="1" customWidth="1"/>
    <col min="777" max="1011" width="8.88671875" style="243"/>
    <col min="1012" max="1012" width="2.88671875" style="243" customWidth="1"/>
    <col min="1013" max="1013" width="24.109375" style="243" customWidth="1"/>
    <col min="1014" max="1014" width="39.88671875" style="243" customWidth="1"/>
    <col min="1015" max="1023" width="0" style="243" hidden="1" customWidth="1"/>
    <col min="1024" max="1028" width="10.6640625" style="243" customWidth="1"/>
    <col min="1029" max="1029" width="12.6640625" style="243" customWidth="1"/>
    <col min="1030" max="1030" width="2.6640625" style="243" customWidth="1"/>
    <col min="1031" max="1031" width="2" style="243" customWidth="1"/>
    <col min="1032" max="1032" width="15.109375" style="243" bestFit="1" customWidth="1"/>
    <col min="1033" max="1267" width="8.88671875" style="243"/>
    <col min="1268" max="1268" width="2.88671875" style="243" customWidth="1"/>
    <col min="1269" max="1269" width="24.109375" style="243" customWidth="1"/>
    <col min="1270" max="1270" width="39.88671875" style="243" customWidth="1"/>
    <col min="1271" max="1279" width="0" style="243" hidden="1" customWidth="1"/>
    <col min="1280" max="1284" width="10.6640625" style="243" customWidth="1"/>
    <col min="1285" max="1285" width="12.6640625" style="243" customWidth="1"/>
    <col min="1286" max="1286" width="2.6640625" style="243" customWidth="1"/>
    <col min="1287" max="1287" width="2" style="243" customWidth="1"/>
    <col min="1288" max="1288" width="15.109375" style="243" bestFit="1" customWidth="1"/>
    <col min="1289" max="1523" width="8.88671875" style="243"/>
    <col min="1524" max="1524" width="2.88671875" style="243" customWidth="1"/>
    <col min="1525" max="1525" width="24.109375" style="243" customWidth="1"/>
    <col min="1526" max="1526" width="39.88671875" style="243" customWidth="1"/>
    <col min="1527" max="1535" width="0" style="243" hidden="1" customWidth="1"/>
    <col min="1536" max="1540" width="10.6640625" style="243" customWidth="1"/>
    <col min="1541" max="1541" width="12.6640625" style="243" customWidth="1"/>
    <col min="1542" max="1542" width="2.6640625" style="243" customWidth="1"/>
    <col min="1543" max="1543" width="2" style="243" customWidth="1"/>
    <col min="1544" max="1544" width="15.109375" style="243" bestFit="1" customWidth="1"/>
    <col min="1545" max="1779" width="8.88671875" style="243"/>
    <col min="1780" max="1780" width="2.88671875" style="243" customWidth="1"/>
    <col min="1781" max="1781" width="24.109375" style="243" customWidth="1"/>
    <col min="1782" max="1782" width="39.88671875" style="243" customWidth="1"/>
    <col min="1783" max="1791" width="0" style="243" hidden="1" customWidth="1"/>
    <col min="1792" max="1796" width="10.6640625" style="243" customWidth="1"/>
    <col min="1797" max="1797" width="12.6640625" style="243" customWidth="1"/>
    <col min="1798" max="1798" width="2.6640625" style="243" customWidth="1"/>
    <col min="1799" max="1799" width="2" style="243" customWidth="1"/>
    <col min="1800" max="1800" width="15.109375" style="243" bestFit="1" customWidth="1"/>
    <col min="1801" max="2035" width="8.88671875" style="243"/>
    <col min="2036" max="2036" width="2.88671875" style="243" customWidth="1"/>
    <col min="2037" max="2037" width="24.109375" style="243" customWidth="1"/>
    <col min="2038" max="2038" width="39.88671875" style="243" customWidth="1"/>
    <col min="2039" max="2047" width="0" style="243" hidden="1" customWidth="1"/>
    <col min="2048" max="2052" width="10.6640625" style="243" customWidth="1"/>
    <col min="2053" max="2053" width="12.6640625" style="243" customWidth="1"/>
    <col min="2054" max="2054" width="2.6640625" style="243" customWidth="1"/>
    <col min="2055" max="2055" width="2" style="243" customWidth="1"/>
    <col min="2056" max="2056" width="15.109375" style="243" bestFit="1" customWidth="1"/>
    <col min="2057" max="2291" width="8.88671875" style="243"/>
    <col min="2292" max="2292" width="2.88671875" style="243" customWidth="1"/>
    <col min="2293" max="2293" width="24.109375" style="243" customWidth="1"/>
    <col min="2294" max="2294" width="39.88671875" style="243" customWidth="1"/>
    <col min="2295" max="2303" width="0" style="243" hidden="1" customWidth="1"/>
    <col min="2304" max="2308" width="10.6640625" style="243" customWidth="1"/>
    <col min="2309" max="2309" width="12.6640625" style="243" customWidth="1"/>
    <col min="2310" max="2310" width="2.6640625" style="243" customWidth="1"/>
    <col min="2311" max="2311" width="2" style="243" customWidth="1"/>
    <col min="2312" max="2312" width="15.109375" style="243" bestFit="1" customWidth="1"/>
    <col min="2313" max="2547" width="8.88671875" style="243"/>
    <col min="2548" max="2548" width="2.88671875" style="243" customWidth="1"/>
    <col min="2549" max="2549" width="24.109375" style="243" customWidth="1"/>
    <col min="2550" max="2550" width="39.88671875" style="243" customWidth="1"/>
    <col min="2551" max="2559" width="0" style="243" hidden="1" customWidth="1"/>
    <col min="2560" max="2564" width="10.6640625" style="243" customWidth="1"/>
    <col min="2565" max="2565" width="12.6640625" style="243" customWidth="1"/>
    <col min="2566" max="2566" width="2.6640625" style="243" customWidth="1"/>
    <col min="2567" max="2567" width="2" style="243" customWidth="1"/>
    <col min="2568" max="2568" width="15.109375" style="243" bestFit="1" customWidth="1"/>
    <col min="2569" max="2803" width="8.88671875" style="243"/>
    <col min="2804" max="2804" width="2.88671875" style="243" customWidth="1"/>
    <col min="2805" max="2805" width="24.109375" style="243" customWidth="1"/>
    <col min="2806" max="2806" width="39.88671875" style="243" customWidth="1"/>
    <col min="2807" max="2815" width="0" style="243" hidden="1" customWidth="1"/>
    <col min="2816" max="2820" width="10.6640625" style="243" customWidth="1"/>
    <col min="2821" max="2821" width="12.6640625" style="243" customWidth="1"/>
    <col min="2822" max="2822" width="2.6640625" style="243" customWidth="1"/>
    <col min="2823" max="2823" width="2" style="243" customWidth="1"/>
    <col min="2824" max="2824" width="15.109375" style="243" bestFit="1" customWidth="1"/>
    <col min="2825" max="3059" width="8.88671875" style="243"/>
    <col min="3060" max="3060" width="2.88671875" style="243" customWidth="1"/>
    <col min="3061" max="3061" width="24.109375" style="243" customWidth="1"/>
    <col min="3062" max="3062" width="39.88671875" style="243" customWidth="1"/>
    <col min="3063" max="3071" width="0" style="243" hidden="1" customWidth="1"/>
    <col min="3072" max="3076" width="10.6640625" style="243" customWidth="1"/>
    <col min="3077" max="3077" width="12.6640625" style="243" customWidth="1"/>
    <col min="3078" max="3078" width="2.6640625" style="243" customWidth="1"/>
    <col min="3079" max="3079" width="2" style="243" customWidth="1"/>
    <col min="3080" max="3080" width="15.109375" style="243" bestFit="1" customWidth="1"/>
    <col min="3081" max="3315" width="8.88671875" style="243"/>
    <col min="3316" max="3316" width="2.88671875" style="243" customWidth="1"/>
    <col min="3317" max="3317" width="24.109375" style="243" customWidth="1"/>
    <col min="3318" max="3318" width="39.88671875" style="243" customWidth="1"/>
    <col min="3319" max="3327" width="0" style="243" hidden="1" customWidth="1"/>
    <col min="3328" max="3332" width="10.6640625" style="243" customWidth="1"/>
    <col min="3333" max="3333" width="12.6640625" style="243" customWidth="1"/>
    <col min="3334" max="3334" width="2.6640625" style="243" customWidth="1"/>
    <col min="3335" max="3335" width="2" style="243" customWidth="1"/>
    <col min="3336" max="3336" width="15.109375" style="243" bestFit="1" customWidth="1"/>
    <col min="3337" max="3571" width="8.88671875" style="243"/>
    <col min="3572" max="3572" width="2.88671875" style="243" customWidth="1"/>
    <col min="3573" max="3573" width="24.109375" style="243" customWidth="1"/>
    <col min="3574" max="3574" width="39.88671875" style="243" customWidth="1"/>
    <col min="3575" max="3583" width="0" style="243" hidden="1" customWidth="1"/>
    <col min="3584" max="3588" width="10.6640625" style="243" customWidth="1"/>
    <col min="3589" max="3589" width="12.6640625" style="243" customWidth="1"/>
    <col min="3590" max="3590" width="2.6640625" style="243" customWidth="1"/>
    <col min="3591" max="3591" width="2" style="243" customWidth="1"/>
    <col min="3592" max="3592" width="15.109375" style="243" bestFit="1" customWidth="1"/>
    <col min="3593" max="3827" width="8.88671875" style="243"/>
    <col min="3828" max="3828" width="2.88671875" style="243" customWidth="1"/>
    <col min="3829" max="3829" width="24.109375" style="243" customWidth="1"/>
    <col min="3830" max="3830" width="39.88671875" style="243" customWidth="1"/>
    <col min="3831" max="3839" width="0" style="243" hidden="1" customWidth="1"/>
    <col min="3840" max="3844" width="10.6640625" style="243" customWidth="1"/>
    <col min="3845" max="3845" width="12.6640625" style="243" customWidth="1"/>
    <col min="3846" max="3846" width="2.6640625" style="243" customWidth="1"/>
    <col min="3847" max="3847" width="2" style="243" customWidth="1"/>
    <col min="3848" max="3848" width="15.109375" style="243" bestFit="1" customWidth="1"/>
    <col min="3849" max="4083" width="8.88671875" style="243"/>
    <col min="4084" max="4084" width="2.88671875" style="243" customWidth="1"/>
    <col min="4085" max="4085" width="24.109375" style="243" customWidth="1"/>
    <col min="4086" max="4086" width="39.88671875" style="243" customWidth="1"/>
    <col min="4087" max="4095" width="0" style="243" hidden="1" customWidth="1"/>
    <col min="4096" max="4100" width="10.6640625" style="243" customWidth="1"/>
    <col min="4101" max="4101" width="12.6640625" style="243" customWidth="1"/>
    <col min="4102" max="4102" width="2.6640625" style="243" customWidth="1"/>
    <col min="4103" max="4103" width="2" style="243" customWidth="1"/>
    <col min="4104" max="4104" width="15.109375" style="243" bestFit="1" customWidth="1"/>
    <col min="4105" max="4339" width="8.88671875" style="243"/>
    <col min="4340" max="4340" width="2.88671875" style="243" customWidth="1"/>
    <col min="4341" max="4341" width="24.109375" style="243" customWidth="1"/>
    <col min="4342" max="4342" width="39.88671875" style="243" customWidth="1"/>
    <col min="4343" max="4351" width="0" style="243" hidden="1" customWidth="1"/>
    <col min="4352" max="4356" width="10.6640625" style="243" customWidth="1"/>
    <col min="4357" max="4357" width="12.6640625" style="243" customWidth="1"/>
    <col min="4358" max="4358" width="2.6640625" style="243" customWidth="1"/>
    <col min="4359" max="4359" width="2" style="243" customWidth="1"/>
    <col min="4360" max="4360" width="15.109375" style="243" bestFit="1" customWidth="1"/>
    <col min="4361" max="4595" width="8.88671875" style="243"/>
    <col min="4596" max="4596" width="2.88671875" style="243" customWidth="1"/>
    <col min="4597" max="4597" width="24.109375" style="243" customWidth="1"/>
    <col min="4598" max="4598" width="39.88671875" style="243" customWidth="1"/>
    <col min="4599" max="4607" width="0" style="243" hidden="1" customWidth="1"/>
    <col min="4608" max="4612" width="10.6640625" style="243" customWidth="1"/>
    <col min="4613" max="4613" width="12.6640625" style="243" customWidth="1"/>
    <col min="4614" max="4614" width="2.6640625" style="243" customWidth="1"/>
    <col min="4615" max="4615" width="2" style="243" customWidth="1"/>
    <col min="4616" max="4616" width="15.109375" style="243" bestFit="1" customWidth="1"/>
    <col min="4617" max="4851" width="8.88671875" style="243"/>
    <col min="4852" max="4852" width="2.88671875" style="243" customWidth="1"/>
    <col min="4853" max="4853" width="24.109375" style="243" customWidth="1"/>
    <col min="4854" max="4854" width="39.88671875" style="243" customWidth="1"/>
    <col min="4855" max="4863" width="0" style="243" hidden="1" customWidth="1"/>
    <col min="4864" max="4868" width="10.6640625" style="243" customWidth="1"/>
    <col min="4869" max="4869" width="12.6640625" style="243" customWidth="1"/>
    <col min="4870" max="4870" width="2.6640625" style="243" customWidth="1"/>
    <col min="4871" max="4871" width="2" style="243" customWidth="1"/>
    <col min="4872" max="4872" width="15.109375" style="243" bestFit="1" customWidth="1"/>
    <col min="4873" max="5107" width="8.88671875" style="243"/>
    <col min="5108" max="5108" width="2.88671875" style="243" customWidth="1"/>
    <col min="5109" max="5109" width="24.109375" style="243" customWidth="1"/>
    <col min="5110" max="5110" width="39.88671875" style="243" customWidth="1"/>
    <col min="5111" max="5119" width="0" style="243" hidden="1" customWidth="1"/>
    <col min="5120" max="5124" width="10.6640625" style="243" customWidth="1"/>
    <col min="5125" max="5125" width="12.6640625" style="243" customWidth="1"/>
    <col min="5126" max="5126" width="2.6640625" style="243" customWidth="1"/>
    <col min="5127" max="5127" width="2" style="243" customWidth="1"/>
    <col min="5128" max="5128" width="15.109375" style="243" bestFit="1" customWidth="1"/>
    <col min="5129" max="5363" width="8.88671875" style="243"/>
    <col min="5364" max="5364" width="2.88671875" style="243" customWidth="1"/>
    <col min="5365" max="5365" width="24.109375" style="243" customWidth="1"/>
    <col min="5366" max="5366" width="39.88671875" style="243" customWidth="1"/>
    <col min="5367" max="5375" width="0" style="243" hidden="1" customWidth="1"/>
    <col min="5376" max="5380" width="10.6640625" style="243" customWidth="1"/>
    <col min="5381" max="5381" width="12.6640625" style="243" customWidth="1"/>
    <col min="5382" max="5382" width="2.6640625" style="243" customWidth="1"/>
    <col min="5383" max="5383" width="2" style="243" customWidth="1"/>
    <col min="5384" max="5384" width="15.109375" style="243" bestFit="1" customWidth="1"/>
    <col min="5385" max="5619" width="8.88671875" style="243"/>
    <col min="5620" max="5620" width="2.88671875" style="243" customWidth="1"/>
    <col min="5621" max="5621" width="24.109375" style="243" customWidth="1"/>
    <col min="5622" max="5622" width="39.88671875" style="243" customWidth="1"/>
    <col min="5623" max="5631" width="0" style="243" hidden="1" customWidth="1"/>
    <col min="5632" max="5636" width="10.6640625" style="243" customWidth="1"/>
    <col min="5637" max="5637" width="12.6640625" style="243" customWidth="1"/>
    <col min="5638" max="5638" width="2.6640625" style="243" customWidth="1"/>
    <col min="5639" max="5639" width="2" style="243" customWidth="1"/>
    <col min="5640" max="5640" width="15.109375" style="243" bestFit="1" customWidth="1"/>
    <col min="5641" max="5875" width="8.88671875" style="243"/>
    <col min="5876" max="5876" width="2.88671875" style="243" customWidth="1"/>
    <col min="5877" max="5877" width="24.109375" style="243" customWidth="1"/>
    <col min="5878" max="5878" width="39.88671875" style="243" customWidth="1"/>
    <col min="5879" max="5887" width="0" style="243" hidden="1" customWidth="1"/>
    <col min="5888" max="5892" width="10.6640625" style="243" customWidth="1"/>
    <col min="5893" max="5893" width="12.6640625" style="243" customWidth="1"/>
    <col min="5894" max="5894" width="2.6640625" style="243" customWidth="1"/>
    <col min="5895" max="5895" width="2" style="243" customWidth="1"/>
    <col min="5896" max="5896" width="15.109375" style="243" bestFit="1" customWidth="1"/>
    <col min="5897" max="6131" width="8.88671875" style="243"/>
    <col min="6132" max="6132" width="2.88671875" style="243" customWidth="1"/>
    <col min="6133" max="6133" width="24.109375" style="243" customWidth="1"/>
    <col min="6134" max="6134" width="39.88671875" style="243" customWidth="1"/>
    <col min="6135" max="6143" width="0" style="243" hidden="1" customWidth="1"/>
    <col min="6144" max="6148" width="10.6640625" style="243" customWidth="1"/>
    <col min="6149" max="6149" width="12.6640625" style="243" customWidth="1"/>
    <col min="6150" max="6150" width="2.6640625" style="243" customWidth="1"/>
    <col min="6151" max="6151" width="2" style="243" customWidth="1"/>
    <col min="6152" max="6152" width="15.109375" style="243" bestFit="1" customWidth="1"/>
    <col min="6153" max="6387" width="8.88671875" style="243"/>
    <col min="6388" max="6388" width="2.88671875" style="243" customWidth="1"/>
    <col min="6389" max="6389" width="24.109375" style="243" customWidth="1"/>
    <col min="6390" max="6390" width="39.88671875" style="243" customWidth="1"/>
    <col min="6391" max="6399" width="0" style="243" hidden="1" customWidth="1"/>
    <col min="6400" max="6404" width="10.6640625" style="243" customWidth="1"/>
    <col min="6405" max="6405" width="12.6640625" style="243" customWidth="1"/>
    <col min="6406" max="6406" width="2.6640625" style="243" customWidth="1"/>
    <col min="6407" max="6407" width="2" style="243" customWidth="1"/>
    <col min="6408" max="6408" width="15.109375" style="243" bestFit="1" customWidth="1"/>
    <col min="6409" max="6643" width="8.88671875" style="243"/>
    <col min="6644" max="6644" width="2.88671875" style="243" customWidth="1"/>
    <col min="6645" max="6645" width="24.109375" style="243" customWidth="1"/>
    <col min="6646" max="6646" width="39.88671875" style="243" customWidth="1"/>
    <col min="6647" max="6655" width="0" style="243" hidden="1" customWidth="1"/>
    <col min="6656" max="6660" width="10.6640625" style="243" customWidth="1"/>
    <col min="6661" max="6661" width="12.6640625" style="243" customWidth="1"/>
    <col min="6662" max="6662" width="2.6640625" style="243" customWidth="1"/>
    <col min="6663" max="6663" width="2" style="243" customWidth="1"/>
    <col min="6664" max="6664" width="15.109375" style="243" bestFit="1" customWidth="1"/>
    <col min="6665" max="6899" width="8.88671875" style="243"/>
    <col min="6900" max="6900" width="2.88671875" style="243" customWidth="1"/>
    <col min="6901" max="6901" width="24.109375" style="243" customWidth="1"/>
    <col min="6902" max="6902" width="39.88671875" style="243" customWidth="1"/>
    <col min="6903" max="6911" width="0" style="243" hidden="1" customWidth="1"/>
    <col min="6912" max="6916" width="10.6640625" style="243" customWidth="1"/>
    <col min="6917" max="6917" width="12.6640625" style="243" customWidth="1"/>
    <col min="6918" max="6918" width="2.6640625" style="243" customWidth="1"/>
    <col min="6919" max="6919" width="2" style="243" customWidth="1"/>
    <col min="6920" max="6920" width="15.109375" style="243" bestFit="1" customWidth="1"/>
    <col min="6921" max="7155" width="8.88671875" style="243"/>
    <col min="7156" max="7156" width="2.88671875" style="243" customWidth="1"/>
    <col min="7157" max="7157" width="24.109375" style="243" customWidth="1"/>
    <col min="7158" max="7158" width="39.88671875" style="243" customWidth="1"/>
    <col min="7159" max="7167" width="0" style="243" hidden="1" customWidth="1"/>
    <col min="7168" max="7172" width="10.6640625" style="243" customWidth="1"/>
    <col min="7173" max="7173" width="12.6640625" style="243" customWidth="1"/>
    <col min="7174" max="7174" width="2.6640625" style="243" customWidth="1"/>
    <col min="7175" max="7175" width="2" style="243" customWidth="1"/>
    <col min="7176" max="7176" width="15.109375" style="243" bestFit="1" customWidth="1"/>
    <col min="7177" max="7411" width="8.88671875" style="243"/>
    <col min="7412" max="7412" width="2.88671875" style="243" customWidth="1"/>
    <col min="7413" max="7413" width="24.109375" style="243" customWidth="1"/>
    <col min="7414" max="7414" width="39.88671875" style="243" customWidth="1"/>
    <col min="7415" max="7423" width="0" style="243" hidden="1" customWidth="1"/>
    <col min="7424" max="7428" width="10.6640625" style="243" customWidth="1"/>
    <col min="7429" max="7429" width="12.6640625" style="243" customWidth="1"/>
    <col min="7430" max="7430" width="2.6640625" style="243" customWidth="1"/>
    <col min="7431" max="7431" width="2" style="243" customWidth="1"/>
    <col min="7432" max="7432" width="15.109375" style="243" bestFit="1" customWidth="1"/>
    <col min="7433" max="7667" width="8.88671875" style="243"/>
    <col min="7668" max="7668" width="2.88671875" style="243" customWidth="1"/>
    <col min="7669" max="7669" width="24.109375" style="243" customWidth="1"/>
    <col min="7670" max="7670" width="39.88671875" style="243" customWidth="1"/>
    <col min="7671" max="7679" width="0" style="243" hidden="1" customWidth="1"/>
    <col min="7680" max="7684" width="10.6640625" style="243" customWidth="1"/>
    <col min="7685" max="7685" width="12.6640625" style="243" customWidth="1"/>
    <col min="7686" max="7686" width="2.6640625" style="243" customWidth="1"/>
    <col min="7687" max="7687" width="2" style="243" customWidth="1"/>
    <col min="7688" max="7688" width="15.109375" style="243" bestFit="1" customWidth="1"/>
    <col min="7689" max="7923" width="8.88671875" style="243"/>
    <col min="7924" max="7924" width="2.88671875" style="243" customWidth="1"/>
    <col min="7925" max="7925" width="24.109375" style="243" customWidth="1"/>
    <col min="7926" max="7926" width="39.88671875" style="243" customWidth="1"/>
    <col min="7927" max="7935" width="0" style="243" hidden="1" customWidth="1"/>
    <col min="7936" max="7940" width="10.6640625" style="243" customWidth="1"/>
    <col min="7941" max="7941" width="12.6640625" style="243" customWidth="1"/>
    <col min="7942" max="7942" width="2.6640625" style="243" customWidth="1"/>
    <col min="7943" max="7943" width="2" style="243" customWidth="1"/>
    <col min="7944" max="7944" width="15.109375" style="243" bestFit="1" customWidth="1"/>
    <col min="7945" max="8179" width="8.88671875" style="243"/>
    <col min="8180" max="8180" width="2.88671875" style="243" customWidth="1"/>
    <col min="8181" max="8181" width="24.109375" style="243" customWidth="1"/>
    <col min="8182" max="8182" width="39.88671875" style="243" customWidth="1"/>
    <col min="8183" max="8191" width="0" style="243" hidden="1" customWidth="1"/>
    <col min="8192" max="8196" width="10.6640625" style="243" customWidth="1"/>
    <col min="8197" max="8197" width="12.6640625" style="243" customWidth="1"/>
    <col min="8198" max="8198" width="2.6640625" style="243" customWidth="1"/>
    <col min="8199" max="8199" width="2" style="243" customWidth="1"/>
    <col min="8200" max="8200" width="15.109375" style="243" bestFit="1" customWidth="1"/>
    <col min="8201" max="8435" width="8.88671875" style="243"/>
    <col min="8436" max="8436" width="2.88671875" style="243" customWidth="1"/>
    <col min="8437" max="8437" width="24.109375" style="243" customWidth="1"/>
    <col min="8438" max="8438" width="39.88671875" style="243" customWidth="1"/>
    <col min="8439" max="8447" width="0" style="243" hidden="1" customWidth="1"/>
    <col min="8448" max="8452" width="10.6640625" style="243" customWidth="1"/>
    <col min="8453" max="8453" width="12.6640625" style="243" customWidth="1"/>
    <col min="8454" max="8454" width="2.6640625" style="243" customWidth="1"/>
    <col min="8455" max="8455" width="2" style="243" customWidth="1"/>
    <col min="8456" max="8456" width="15.109375" style="243" bestFit="1" customWidth="1"/>
    <col min="8457" max="8691" width="8.88671875" style="243"/>
    <col min="8692" max="8692" width="2.88671875" style="243" customWidth="1"/>
    <col min="8693" max="8693" width="24.109375" style="243" customWidth="1"/>
    <col min="8694" max="8694" width="39.88671875" style="243" customWidth="1"/>
    <col min="8695" max="8703" width="0" style="243" hidden="1" customWidth="1"/>
    <col min="8704" max="8708" width="10.6640625" style="243" customWidth="1"/>
    <col min="8709" max="8709" width="12.6640625" style="243" customWidth="1"/>
    <col min="8710" max="8710" width="2.6640625" style="243" customWidth="1"/>
    <col min="8711" max="8711" width="2" style="243" customWidth="1"/>
    <col min="8712" max="8712" width="15.109375" style="243" bestFit="1" customWidth="1"/>
    <col min="8713" max="8947" width="8.88671875" style="243"/>
    <col min="8948" max="8948" width="2.88671875" style="243" customWidth="1"/>
    <col min="8949" max="8949" width="24.109375" style="243" customWidth="1"/>
    <col min="8950" max="8950" width="39.88671875" style="243" customWidth="1"/>
    <col min="8951" max="8959" width="0" style="243" hidden="1" customWidth="1"/>
    <col min="8960" max="8964" width="10.6640625" style="243" customWidth="1"/>
    <col min="8965" max="8965" width="12.6640625" style="243" customWidth="1"/>
    <col min="8966" max="8966" width="2.6640625" style="243" customWidth="1"/>
    <col min="8967" max="8967" width="2" style="243" customWidth="1"/>
    <col min="8968" max="8968" width="15.109375" style="243" bestFit="1" customWidth="1"/>
    <col min="8969" max="9203" width="8.88671875" style="243"/>
    <col min="9204" max="9204" width="2.88671875" style="243" customWidth="1"/>
    <col min="9205" max="9205" width="24.109375" style="243" customWidth="1"/>
    <col min="9206" max="9206" width="39.88671875" style="243" customWidth="1"/>
    <col min="9207" max="9215" width="0" style="243" hidden="1" customWidth="1"/>
    <col min="9216" max="9220" width="10.6640625" style="243" customWidth="1"/>
    <col min="9221" max="9221" width="12.6640625" style="243" customWidth="1"/>
    <col min="9222" max="9222" width="2.6640625" style="243" customWidth="1"/>
    <col min="9223" max="9223" width="2" style="243" customWidth="1"/>
    <col min="9224" max="9224" width="15.109375" style="243" bestFit="1" customWidth="1"/>
    <col min="9225" max="9459" width="8.88671875" style="243"/>
    <col min="9460" max="9460" width="2.88671875" style="243" customWidth="1"/>
    <col min="9461" max="9461" width="24.109375" style="243" customWidth="1"/>
    <col min="9462" max="9462" width="39.88671875" style="243" customWidth="1"/>
    <col min="9463" max="9471" width="0" style="243" hidden="1" customWidth="1"/>
    <col min="9472" max="9476" width="10.6640625" style="243" customWidth="1"/>
    <col min="9477" max="9477" width="12.6640625" style="243" customWidth="1"/>
    <col min="9478" max="9478" width="2.6640625" style="243" customWidth="1"/>
    <col min="9479" max="9479" width="2" style="243" customWidth="1"/>
    <col min="9480" max="9480" width="15.109375" style="243" bestFit="1" customWidth="1"/>
    <col min="9481" max="9715" width="8.88671875" style="243"/>
    <col min="9716" max="9716" width="2.88671875" style="243" customWidth="1"/>
    <col min="9717" max="9717" width="24.109375" style="243" customWidth="1"/>
    <col min="9718" max="9718" width="39.88671875" style="243" customWidth="1"/>
    <col min="9719" max="9727" width="0" style="243" hidden="1" customWidth="1"/>
    <col min="9728" max="9732" width="10.6640625" style="243" customWidth="1"/>
    <col min="9733" max="9733" width="12.6640625" style="243" customWidth="1"/>
    <col min="9734" max="9734" width="2.6640625" style="243" customWidth="1"/>
    <col min="9735" max="9735" width="2" style="243" customWidth="1"/>
    <col min="9736" max="9736" width="15.109375" style="243" bestFit="1" customWidth="1"/>
    <col min="9737" max="9971" width="8.88671875" style="243"/>
    <col min="9972" max="9972" width="2.88671875" style="243" customWidth="1"/>
    <col min="9973" max="9973" width="24.109375" style="243" customWidth="1"/>
    <col min="9974" max="9974" width="39.88671875" style="243" customWidth="1"/>
    <col min="9975" max="9983" width="0" style="243" hidden="1" customWidth="1"/>
    <col min="9984" max="9988" width="10.6640625" style="243" customWidth="1"/>
    <col min="9989" max="9989" width="12.6640625" style="243" customWidth="1"/>
    <col min="9990" max="9990" width="2.6640625" style="243" customWidth="1"/>
    <col min="9991" max="9991" width="2" style="243" customWidth="1"/>
    <col min="9992" max="9992" width="15.109375" style="243" bestFit="1" customWidth="1"/>
    <col min="9993" max="10227" width="8.88671875" style="243"/>
    <col min="10228" max="10228" width="2.88671875" style="243" customWidth="1"/>
    <col min="10229" max="10229" width="24.109375" style="243" customWidth="1"/>
    <col min="10230" max="10230" width="39.88671875" style="243" customWidth="1"/>
    <col min="10231" max="10239" width="0" style="243" hidden="1" customWidth="1"/>
    <col min="10240" max="10244" width="10.6640625" style="243" customWidth="1"/>
    <col min="10245" max="10245" width="12.6640625" style="243" customWidth="1"/>
    <col min="10246" max="10246" width="2.6640625" style="243" customWidth="1"/>
    <col min="10247" max="10247" width="2" style="243" customWidth="1"/>
    <col min="10248" max="10248" width="15.109375" style="243" bestFit="1" customWidth="1"/>
    <col min="10249" max="10483" width="8.88671875" style="243"/>
    <col min="10484" max="10484" width="2.88671875" style="243" customWidth="1"/>
    <col min="10485" max="10485" width="24.109375" style="243" customWidth="1"/>
    <col min="10486" max="10486" width="39.88671875" style="243" customWidth="1"/>
    <col min="10487" max="10495" width="0" style="243" hidden="1" customWidth="1"/>
    <col min="10496" max="10500" width="10.6640625" style="243" customWidth="1"/>
    <col min="10501" max="10501" width="12.6640625" style="243" customWidth="1"/>
    <col min="10502" max="10502" width="2.6640625" style="243" customWidth="1"/>
    <col min="10503" max="10503" width="2" style="243" customWidth="1"/>
    <col min="10504" max="10504" width="15.109375" style="243" bestFit="1" customWidth="1"/>
    <col min="10505" max="10739" width="8.88671875" style="243"/>
    <col min="10740" max="10740" width="2.88671875" style="243" customWidth="1"/>
    <col min="10741" max="10741" width="24.109375" style="243" customWidth="1"/>
    <col min="10742" max="10742" width="39.88671875" style="243" customWidth="1"/>
    <col min="10743" max="10751" width="0" style="243" hidden="1" customWidth="1"/>
    <col min="10752" max="10756" width="10.6640625" style="243" customWidth="1"/>
    <col min="10757" max="10757" width="12.6640625" style="243" customWidth="1"/>
    <col min="10758" max="10758" width="2.6640625" style="243" customWidth="1"/>
    <col min="10759" max="10759" width="2" style="243" customWidth="1"/>
    <col min="10760" max="10760" width="15.109375" style="243" bestFit="1" customWidth="1"/>
    <col min="10761" max="10995" width="8.88671875" style="243"/>
    <col min="10996" max="10996" width="2.88671875" style="243" customWidth="1"/>
    <col min="10997" max="10997" width="24.109375" style="243" customWidth="1"/>
    <col min="10998" max="10998" width="39.88671875" style="243" customWidth="1"/>
    <col min="10999" max="11007" width="0" style="243" hidden="1" customWidth="1"/>
    <col min="11008" max="11012" width="10.6640625" style="243" customWidth="1"/>
    <col min="11013" max="11013" width="12.6640625" style="243" customWidth="1"/>
    <col min="11014" max="11014" width="2.6640625" style="243" customWidth="1"/>
    <col min="11015" max="11015" width="2" style="243" customWidth="1"/>
    <col min="11016" max="11016" width="15.109375" style="243" bestFit="1" customWidth="1"/>
    <col min="11017" max="11251" width="8.88671875" style="243"/>
    <col min="11252" max="11252" width="2.88671875" style="243" customWidth="1"/>
    <col min="11253" max="11253" width="24.109375" style="243" customWidth="1"/>
    <col min="11254" max="11254" width="39.88671875" style="243" customWidth="1"/>
    <col min="11255" max="11263" width="0" style="243" hidden="1" customWidth="1"/>
    <col min="11264" max="11268" width="10.6640625" style="243" customWidth="1"/>
    <col min="11269" max="11269" width="12.6640625" style="243" customWidth="1"/>
    <col min="11270" max="11270" width="2.6640625" style="243" customWidth="1"/>
    <col min="11271" max="11271" width="2" style="243" customWidth="1"/>
    <col min="11272" max="11272" width="15.109375" style="243" bestFit="1" customWidth="1"/>
    <col min="11273" max="11507" width="8.88671875" style="243"/>
    <col min="11508" max="11508" width="2.88671875" style="243" customWidth="1"/>
    <col min="11509" max="11509" width="24.109375" style="243" customWidth="1"/>
    <col min="11510" max="11510" width="39.88671875" style="243" customWidth="1"/>
    <col min="11511" max="11519" width="0" style="243" hidden="1" customWidth="1"/>
    <col min="11520" max="11524" width="10.6640625" style="243" customWidth="1"/>
    <col min="11525" max="11525" width="12.6640625" style="243" customWidth="1"/>
    <col min="11526" max="11526" width="2.6640625" style="243" customWidth="1"/>
    <col min="11527" max="11527" width="2" style="243" customWidth="1"/>
    <col min="11528" max="11528" width="15.109375" style="243" bestFit="1" customWidth="1"/>
    <col min="11529" max="11763" width="8.88671875" style="243"/>
    <col min="11764" max="11764" width="2.88671875" style="243" customWidth="1"/>
    <col min="11765" max="11765" width="24.109375" style="243" customWidth="1"/>
    <col min="11766" max="11766" width="39.88671875" style="243" customWidth="1"/>
    <col min="11767" max="11775" width="0" style="243" hidden="1" customWidth="1"/>
    <col min="11776" max="11780" width="10.6640625" style="243" customWidth="1"/>
    <col min="11781" max="11781" width="12.6640625" style="243" customWidth="1"/>
    <col min="11782" max="11782" width="2.6640625" style="243" customWidth="1"/>
    <col min="11783" max="11783" width="2" style="243" customWidth="1"/>
    <col min="11784" max="11784" width="15.109375" style="243" bestFit="1" customWidth="1"/>
    <col min="11785" max="12019" width="8.88671875" style="243"/>
    <col min="12020" max="12020" width="2.88671875" style="243" customWidth="1"/>
    <col min="12021" max="12021" width="24.109375" style="243" customWidth="1"/>
    <col min="12022" max="12022" width="39.88671875" style="243" customWidth="1"/>
    <col min="12023" max="12031" width="0" style="243" hidden="1" customWidth="1"/>
    <col min="12032" max="12036" width="10.6640625" style="243" customWidth="1"/>
    <col min="12037" max="12037" width="12.6640625" style="243" customWidth="1"/>
    <col min="12038" max="12038" width="2.6640625" style="243" customWidth="1"/>
    <col min="12039" max="12039" width="2" style="243" customWidth="1"/>
    <col min="12040" max="12040" width="15.109375" style="243" bestFit="1" customWidth="1"/>
    <col min="12041" max="12275" width="8.88671875" style="243"/>
    <col min="12276" max="12276" width="2.88671875" style="243" customWidth="1"/>
    <col min="12277" max="12277" width="24.109375" style="243" customWidth="1"/>
    <col min="12278" max="12278" width="39.88671875" style="243" customWidth="1"/>
    <col min="12279" max="12287" width="0" style="243" hidden="1" customWidth="1"/>
    <col min="12288" max="12292" width="10.6640625" style="243" customWidth="1"/>
    <col min="12293" max="12293" width="12.6640625" style="243" customWidth="1"/>
    <col min="12294" max="12294" width="2.6640625" style="243" customWidth="1"/>
    <col min="12295" max="12295" width="2" style="243" customWidth="1"/>
    <col min="12296" max="12296" width="15.109375" style="243" bestFit="1" customWidth="1"/>
    <col min="12297" max="12531" width="8.88671875" style="243"/>
    <col min="12532" max="12532" width="2.88671875" style="243" customWidth="1"/>
    <col min="12533" max="12533" width="24.109375" style="243" customWidth="1"/>
    <col min="12534" max="12534" width="39.88671875" style="243" customWidth="1"/>
    <col min="12535" max="12543" width="0" style="243" hidden="1" customWidth="1"/>
    <col min="12544" max="12548" width="10.6640625" style="243" customWidth="1"/>
    <col min="12549" max="12549" width="12.6640625" style="243" customWidth="1"/>
    <col min="12550" max="12550" width="2.6640625" style="243" customWidth="1"/>
    <col min="12551" max="12551" width="2" style="243" customWidth="1"/>
    <col min="12552" max="12552" width="15.109375" style="243" bestFit="1" customWidth="1"/>
    <col min="12553" max="12787" width="8.88671875" style="243"/>
    <col min="12788" max="12788" width="2.88671875" style="243" customWidth="1"/>
    <col min="12789" max="12789" width="24.109375" style="243" customWidth="1"/>
    <col min="12790" max="12790" width="39.88671875" style="243" customWidth="1"/>
    <col min="12791" max="12799" width="0" style="243" hidden="1" customWidth="1"/>
    <col min="12800" max="12804" width="10.6640625" style="243" customWidth="1"/>
    <col min="12805" max="12805" width="12.6640625" style="243" customWidth="1"/>
    <col min="12806" max="12806" width="2.6640625" style="243" customWidth="1"/>
    <col min="12807" max="12807" width="2" style="243" customWidth="1"/>
    <col min="12808" max="12808" width="15.109375" style="243" bestFit="1" customWidth="1"/>
    <col min="12809" max="13043" width="8.88671875" style="243"/>
    <col min="13044" max="13044" width="2.88671875" style="243" customWidth="1"/>
    <col min="13045" max="13045" width="24.109375" style="243" customWidth="1"/>
    <col min="13046" max="13046" width="39.88671875" style="243" customWidth="1"/>
    <col min="13047" max="13055" width="0" style="243" hidden="1" customWidth="1"/>
    <col min="13056" max="13060" width="10.6640625" style="243" customWidth="1"/>
    <col min="13061" max="13061" width="12.6640625" style="243" customWidth="1"/>
    <col min="13062" max="13062" width="2.6640625" style="243" customWidth="1"/>
    <col min="13063" max="13063" width="2" style="243" customWidth="1"/>
    <col min="13064" max="13064" width="15.109375" style="243" bestFit="1" customWidth="1"/>
    <col min="13065" max="13299" width="8.88671875" style="243"/>
    <col min="13300" max="13300" width="2.88671875" style="243" customWidth="1"/>
    <col min="13301" max="13301" width="24.109375" style="243" customWidth="1"/>
    <col min="13302" max="13302" width="39.88671875" style="243" customWidth="1"/>
    <col min="13303" max="13311" width="0" style="243" hidden="1" customWidth="1"/>
    <col min="13312" max="13316" width="10.6640625" style="243" customWidth="1"/>
    <col min="13317" max="13317" width="12.6640625" style="243" customWidth="1"/>
    <col min="13318" max="13318" width="2.6640625" style="243" customWidth="1"/>
    <col min="13319" max="13319" width="2" style="243" customWidth="1"/>
    <col min="13320" max="13320" width="15.109375" style="243" bestFit="1" customWidth="1"/>
    <col min="13321" max="13555" width="8.88671875" style="243"/>
    <col min="13556" max="13556" width="2.88671875" style="243" customWidth="1"/>
    <col min="13557" max="13557" width="24.109375" style="243" customWidth="1"/>
    <col min="13558" max="13558" width="39.88671875" style="243" customWidth="1"/>
    <col min="13559" max="13567" width="0" style="243" hidden="1" customWidth="1"/>
    <col min="13568" max="13572" width="10.6640625" style="243" customWidth="1"/>
    <col min="13573" max="13573" width="12.6640625" style="243" customWidth="1"/>
    <col min="13574" max="13574" width="2.6640625" style="243" customWidth="1"/>
    <col min="13575" max="13575" width="2" style="243" customWidth="1"/>
    <col min="13576" max="13576" width="15.109375" style="243" bestFit="1" customWidth="1"/>
    <col min="13577" max="13811" width="8.88671875" style="243"/>
    <col min="13812" max="13812" width="2.88671875" style="243" customWidth="1"/>
    <col min="13813" max="13813" width="24.109375" style="243" customWidth="1"/>
    <col min="13814" max="13814" width="39.88671875" style="243" customWidth="1"/>
    <col min="13815" max="13823" width="0" style="243" hidden="1" customWidth="1"/>
    <col min="13824" max="13828" width="10.6640625" style="243" customWidth="1"/>
    <col min="13829" max="13829" width="12.6640625" style="243" customWidth="1"/>
    <col min="13830" max="13830" width="2.6640625" style="243" customWidth="1"/>
    <col min="13831" max="13831" width="2" style="243" customWidth="1"/>
    <col min="13832" max="13832" width="15.109375" style="243" bestFit="1" customWidth="1"/>
    <col min="13833" max="14067" width="8.88671875" style="243"/>
    <col min="14068" max="14068" width="2.88671875" style="243" customWidth="1"/>
    <col min="14069" max="14069" width="24.109375" style="243" customWidth="1"/>
    <col min="14070" max="14070" width="39.88671875" style="243" customWidth="1"/>
    <col min="14071" max="14079" width="0" style="243" hidden="1" customWidth="1"/>
    <col min="14080" max="14084" width="10.6640625" style="243" customWidth="1"/>
    <col min="14085" max="14085" width="12.6640625" style="243" customWidth="1"/>
    <col min="14086" max="14086" width="2.6640625" style="243" customWidth="1"/>
    <col min="14087" max="14087" width="2" style="243" customWidth="1"/>
    <col min="14088" max="14088" width="15.109375" style="243" bestFit="1" customWidth="1"/>
    <col min="14089" max="14323" width="8.88671875" style="243"/>
    <col min="14324" max="14324" width="2.88671875" style="243" customWidth="1"/>
    <col min="14325" max="14325" width="24.109375" style="243" customWidth="1"/>
    <col min="14326" max="14326" width="39.88671875" style="243" customWidth="1"/>
    <col min="14327" max="14335" width="0" style="243" hidden="1" customWidth="1"/>
    <col min="14336" max="14340" width="10.6640625" style="243" customWidth="1"/>
    <col min="14341" max="14341" width="12.6640625" style="243" customWidth="1"/>
    <col min="14342" max="14342" width="2.6640625" style="243" customWidth="1"/>
    <col min="14343" max="14343" width="2" style="243" customWidth="1"/>
    <col min="14344" max="14344" width="15.109375" style="243" bestFit="1" customWidth="1"/>
    <col min="14345" max="14579" width="8.88671875" style="243"/>
    <col min="14580" max="14580" width="2.88671875" style="243" customWidth="1"/>
    <col min="14581" max="14581" width="24.109375" style="243" customWidth="1"/>
    <col min="14582" max="14582" width="39.88671875" style="243" customWidth="1"/>
    <col min="14583" max="14591" width="0" style="243" hidden="1" customWidth="1"/>
    <col min="14592" max="14596" width="10.6640625" style="243" customWidth="1"/>
    <col min="14597" max="14597" width="12.6640625" style="243" customWidth="1"/>
    <col min="14598" max="14598" width="2.6640625" style="243" customWidth="1"/>
    <col min="14599" max="14599" width="2" style="243" customWidth="1"/>
    <col min="14600" max="14600" width="15.109375" style="243" bestFit="1" customWidth="1"/>
    <col min="14601" max="14835" width="8.88671875" style="243"/>
    <col min="14836" max="14836" width="2.88671875" style="243" customWidth="1"/>
    <col min="14837" max="14837" width="24.109375" style="243" customWidth="1"/>
    <col min="14838" max="14838" width="39.88671875" style="243" customWidth="1"/>
    <col min="14839" max="14847" width="0" style="243" hidden="1" customWidth="1"/>
    <col min="14848" max="14852" width="10.6640625" style="243" customWidth="1"/>
    <col min="14853" max="14853" width="12.6640625" style="243" customWidth="1"/>
    <col min="14854" max="14854" width="2.6640625" style="243" customWidth="1"/>
    <col min="14855" max="14855" width="2" style="243" customWidth="1"/>
    <col min="14856" max="14856" width="15.109375" style="243" bestFit="1" customWidth="1"/>
    <col min="14857" max="15091" width="8.88671875" style="243"/>
    <col min="15092" max="15092" width="2.88671875" style="243" customWidth="1"/>
    <col min="15093" max="15093" width="24.109375" style="243" customWidth="1"/>
    <col min="15094" max="15094" width="39.88671875" style="243" customWidth="1"/>
    <col min="15095" max="15103" width="0" style="243" hidden="1" customWidth="1"/>
    <col min="15104" max="15108" width="10.6640625" style="243" customWidth="1"/>
    <col min="15109" max="15109" width="12.6640625" style="243" customWidth="1"/>
    <col min="15110" max="15110" width="2.6640625" style="243" customWidth="1"/>
    <col min="15111" max="15111" width="2" style="243" customWidth="1"/>
    <col min="15112" max="15112" width="15.109375" style="243" bestFit="1" customWidth="1"/>
    <col min="15113" max="15347" width="8.88671875" style="243"/>
    <col min="15348" max="15348" width="2.88671875" style="243" customWidth="1"/>
    <col min="15349" max="15349" width="24.109375" style="243" customWidth="1"/>
    <col min="15350" max="15350" width="39.88671875" style="243" customWidth="1"/>
    <col min="15351" max="15359" width="0" style="243" hidden="1" customWidth="1"/>
    <col min="15360" max="15364" width="10.6640625" style="243" customWidth="1"/>
    <col min="15365" max="15365" width="12.6640625" style="243" customWidth="1"/>
    <col min="15366" max="15366" width="2.6640625" style="243" customWidth="1"/>
    <col min="15367" max="15367" width="2" style="243" customWidth="1"/>
    <col min="15368" max="15368" width="15.109375" style="243" bestFit="1" customWidth="1"/>
    <col min="15369" max="15603" width="8.88671875" style="243"/>
    <col min="15604" max="15604" width="2.88671875" style="243" customWidth="1"/>
    <col min="15605" max="15605" width="24.109375" style="243" customWidth="1"/>
    <col min="15606" max="15606" width="39.88671875" style="243" customWidth="1"/>
    <col min="15607" max="15615" width="0" style="243" hidden="1" customWidth="1"/>
    <col min="15616" max="15620" width="10.6640625" style="243" customWidth="1"/>
    <col min="15621" max="15621" width="12.6640625" style="243" customWidth="1"/>
    <col min="15622" max="15622" width="2.6640625" style="243" customWidth="1"/>
    <col min="15623" max="15623" width="2" style="243" customWidth="1"/>
    <col min="15624" max="15624" width="15.109375" style="243" bestFit="1" customWidth="1"/>
    <col min="15625" max="15859" width="8.88671875" style="243"/>
    <col min="15860" max="15860" width="2.88671875" style="243" customWidth="1"/>
    <col min="15861" max="15861" width="24.109375" style="243" customWidth="1"/>
    <col min="15862" max="15862" width="39.88671875" style="243" customWidth="1"/>
    <col min="15863" max="15871" width="0" style="243" hidden="1" customWidth="1"/>
    <col min="15872" max="15876" width="10.6640625" style="243" customWidth="1"/>
    <col min="15877" max="15877" width="12.6640625" style="243" customWidth="1"/>
    <col min="15878" max="15878" width="2.6640625" style="243" customWidth="1"/>
    <col min="15879" max="15879" width="2" style="243" customWidth="1"/>
    <col min="15880" max="15880" width="15.109375" style="243" bestFit="1" customWidth="1"/>
    <col min="15881" max="16115" width="8.88671875" style="243"/>
    <col min="16116" max="16116" width="2.88671875" style="243" customWidth="1"/>
    <col min="16117" max="16117" width="24.109375" style="243" customWidth="1"/>
    <col min="16118" max="16118" width="39.88671875" style="243" customWidth="1"/>
    <col min="16119" max="16127" width="0" style="243" hidden="1" customWidth="1"/>
    <col min="16128" max="16132" width="10.6640625" style="243" customWidth="1"/>
    <col min="16133" max="16133" width="12.6640625" style="243" customWidth="1"/>
    <col min="16134" max="16134" width="2.6640625" style="243" customWidth="1"/>
    <col min="16135" max="16135" width="2" style="243" customWidth="1"/>
    <col min="16136" max="16136" width="15.109375" style="243" bestFit="1" customWidth="1"/>
    <col min="16137" max="16384" width="8.88671875" style="243"/>
  </cols>
  <sheetData>
    <row r="1" spans="1:9" ht="20.399999999999999">
      <c r="A1" s="251" t="s">
        <v>287</v>
      </c>
      <c r="C1" s="252" t="s">
        <v>288</v>
      </c>
      <c r="D1" s="253"/>
      <c r="E1" s="243"/>
      <c r="G1" s="253" t="s">
        <v>55</v>
      </c>
    </row>
    <row r="2" spans="1:9" ht="8.6999999999999993" customHeight="1">
      <c r="D2" s="255"/>
      <c r="E2" s="243"/>
      <c r="F2" s="255"/>
    </row>
    <row r="3" spans="1:9" ht="47.7" customHeight="1">
      <c r="B3" s="598"/>
      <c r="C3" s="599"/>
      <c r="D3" s="940" t="s">
        <v>290</v>
      </c>
      <c r="E3" s="925" t="s">
        <v>322</v>
      </c>
      <c r="F3" s="1061" t="s">
        <v>340</v>
      </c>
      <c r="G3" s="926" t="s">
        <v>436</v>
      </c>
    </row>
    <row r="4" spans="1:9" ht="13.95" customHeight="1">
      <c r="A4" s="263">
        <v>1</v>
      </c>
      <c r="B4" s="594" t="s">
        <v>216</v>
      </c>
      <c r="C4" s="595" t="s">
        <v>217</v>
      </c>
      <c r="D4" s="941">
        <v>628897</v>
      </c>
      <c r="E4" s="927">
        <v>613842</v>
      </c>
      <c r="F4" s="601">
        <v>703303</v>
      </c>
      <c r="G4" s="880">
        <v>775000</v>
      </c>
      <c r="H4" s="250"/>
      <c r="I4" s="723"/>
    </row>
    <row r="5" spans="1:9" ht="12" customHeight="1">
      <c r="A5" s="264"/>
      <c r="B5" s="602"/>
      <c r="C5" s="597" t="s">
        <v>342</v>
      </c>
      <c r="D5" s="942">
        <v>4.9000000000000002E-2</v>
      </c>
      <c r="E5" s="928">
        <v>-2.4E-2</v>
      </c>
      <c r="F5" s="603">
        <v>0.14599999999999999</v>
      </c>
      <c r="G5" s="867">
        <f>+G4/F4-1</f>
        <v>0.10194325916425773</v>
      </c>
      <c r="H5" s="829"/>
    </row>
    <row r="6" spans="1:9" ht="13.95" customHeight="1">
      <c r="A6" s="263">
        <v>2</v>
      </c>
      <c r="B6" s="594" t="s">
        <v>5</v>
      </c>
      <c r="C6" s="595" t="s">
        <v>56</v>
      </c>
      <c r="D6" s="941">
        <v>284964</v>
      </c>
      <c r="E6" s="927">
        <v>287219</v>
      </c>
      <c r="F6" s="601">
        <v>333962</v>
      </c>
      <c r="G6" s="868"/>
    </row>
    <row r="7" spans="1:9" s="257" customFormat="1" ht="12" customHeight="1">
      <c r="A7" s="265"/>
      <c r="B7" s="596"/>
      <c r="C7" s="597" t="s">
        <v>218</v>
      </c>
      <c r="D7" s="943">
        <v>0.45300000000000001</v>
      </c>
      <c r="E7" s="929">
        <v>0.46800000000000003</v>
      </c>
      <c r="F7" s="604">
        <v>0.47499999999999998</v>
      </c>
      <c r="G7" s="869"/>
    </row>
    <row r="8" spans="1:9" ht="13.95" customHeight="1">
      <c r="A8" s="263">
        <v>3</v>
      </c>
      <c r="B8" s="594" t="s">
        <v>6</v>
      </c>
      <c r="C8" s="595" t="s">
        <v>57</v>
      </c>
      <c r="D8" s="941">
        <v>343932</v>
      </c>
      <c r="E8" s="927">
        <v>326623</v>
      </c>
      <c r="F8" s="601">
        <v>369341</v>
      </c>
      <c r="G8" s="868"/>
      <c r="H8" s="246"/>
    </row>
    <row r="9" spans="1:9" s="257" customFormat="1" ht="12" customHeight="1">
      <c r="A9" s="265"/>
      <c r="B9" s="596"/>
      <c r="C9" s="597" t="s">
        <v>218</v>
      </c>
      <c r="D9" s="943">
        <v>0.54700000000000004</v>
      </c>
      <c r="E9" s="929">
        <v>0.53200000000000003</v>
      </c>
      <c r="F9" s="604">
        <v>0.52500000000000002</v>
      </c>
      <c r="G9" s="869"/>
      <c r="H9" s="827"/>
    </row>
    <row r="10" spans="1:9" s="257" customFormat="1" ht="13.95" customHeight="1">
      <c r="A10" s="263">
        <v>4</v>
      </c>
      <c r="B10" s="594" t="s">
        <v>7</v>
      </c>
      <c r="C10" s="605" t="s">
        <v>58</v>
      </c>
      <c r="D10" s="944">
        <v>235144</v>
      </c>
      <c r="E10" s="930">
        <v>228566</v>
      </c>
      <c r="F10" s="606">
        <v>250891</v>
      </c>
      <c r="G10" s="870"/>
      <c r="H10" s="827"/>
    </row>
    <row r="11" spans="1:9" s="257" customFormat="1" ht="12" customHeight="1">
      <c r="A11" s="265"/>
      <c r="B11" s="596"/>
      <c r="C11" s="597" t="s">
        <v>218</v>
      </c>
      <c r="D11" s="943">
        <v>0.374</v>
      </c>
      <c r="E11" s="929">
        <v>0.372</v>
      </c>
      <c r="F11" s="604">
        <v>0.35699999999999998</v>
      </c>
      <c r="G11" s="869"/>
      <c r="H11" s="827"/>
    </row>
    <row r="12" spans="1:9" ht="13.95" customHeight="1">
      <c r="A12" s="263">
        <v>5</v>
      </c>
      <c r="B12" s="594" t="s">
        <v>231</v>
      </c>
      <c r="C12" s="595" t="s">
        <v>233</v>
      </c>
      <c r="D12" s="945">
        <v>4737</v>
      </c>
      <c r="E12" s="927">
        <v>3814</v>
      </c>
      <c r="F12" s="849">
        <v>2500</v>
      </c>
      <c r="G12" s="868"/>
      <c r="H12" s="246"/>
    </row>
    <row r="13" spans="1:9" s="257" customFormat="1" ht="12" customHeight="1">
      <c r="A13" s="265"/>
      <c r="B13" s="596"/>
      <c r="C13" s="597" t="s">
        <v>228</v>
      </c>
      <c r="D13" s="946">
        <v>8.0000000000000002E-3</v>
      </c>
      <c r="E13" s="929">
        <v>6.0000000000000001E-3</v>
      </c>
      <c r="F13" s="850">
        <v>4.0000000000000001E-3</v>
      </c>
      <c r="G13" s="869"/>
      <c r="H13" s="827"/>
    </row>
    <row r="14" spans="1:9" ht="13.95" customHeight="1">
      <c r="A14" s="263">
        <v>6</v>
      </c>
      <c r="B14" s="594" t="s">
        <v>232</v>
      </c>
      <c r="C14" s="595" t="s">
        <v>234</v>
      </c>
      <c r="D14" s="945">
        <v>2914</v>
      </c>
      <c r="E14" s="927">
        <v>3485</v>
      </c>
      <c r="F14" s="849">
        <v>4990</v>
      </c>
      <c r="G14" s="868"/>
      <c r="H14" s="246"/>
    </row>
    <row r="15" spans="1:9" s="257" customFormat="1" ht="12" customHeight="1">
      <c r="A15" s="265"/>
      <c r="B15" s="596"/>
      <c r="C15" s="597" t="s">
        <v>228</v>
      </c>
      <c r="D15" s="946">
        <v>5.0000000000000001E-3</v>
      </c>
      <c r="E15" s="929">
        <v>6.0000000000000001E-3</v>
      </c>
      <c r="F15" s="850">
        <v>7.0000000000000001E-3</v>
      </c>
      <c r="G15" s="869"/>
      <c r="H15" s="827"/>
    </row>
    <row r="16" spans="1:9" ht="13.95" customHeight="1">
      <c r="A16" s="263">
        <v>7</v>
      </c>
      <c r="B16" s="594" t="s">
        <v>8</v>
      </c>
      <c r="C16" s="595" t="s">
        <v>229</v>
      </c>
      <c r="D16" s="945">
        <v>110611</v>
      </c>
      <c r="E16" s="927">
        <v>98386</v>
      </c>
      <c r="F16" s="849">
        <v>115960</v>
      </c>
      <c r="G16" s="881">
        <v>132000</v>
      </c>
      <c r="H16" s="828"/>
    </row>
    <row r="17" spans="1:14" s="257" customFormat="1" ht="12" customHeight="1">
      <c r="A17" s="265"/>
      <c r="B17" s="596"/>
      <c r="C17" s="597" t="s">
        <v>218</v>
      </c>
      <c r="D17" s="946">
        <v>0.17599999999999999</v>
      </c>
      <c r="E17" s="929">
        <v>0.16</v>
      </c>
      <c r="F17" s="850">
        <v>0.16500000000000001</v>
      </c>
      <c r="G17" s="882">
        <f>+G16/G4</f>
        <v>0.17032258064516129</v>
      </c>
    </row>
    <row r="18" spans="1:14" ht="13.95" customHeight="1">
      <c r="A18" s="263">
        <v>8</v>
      </c>
      <c r="B18" s="594" t="s">
        <v>219</v>
      </c>
      <c r="C18" s="595" t="s">
        <v>220</v>
      </c>
      <c r="D18" s="945">
        <v>106466</v>
      </c>
      <c r="E18" s="927">
        <v>97060</v>
      </c>
      <c r="F18" s="849">
        <v>114501</v>
      </c>
      <c r="G18" s="883"/>
    </row>
    <row r="19" spans="1:14" s="257" customFormat="1" ht="12" customHeight="1">
      <c r="A19" s="265"/>
      <c r="B19" s="596"/>
      <c r="C19" s="597" t="s">
        <v>218</v>
      </c>
      <c r="D19" s="946">
        <v>0.16900000000000001</v>
      </c>
      <c r="E19" s="929">
        <v>0.158</v>
      </c>
      <c r="F19" s="850">
        <v>0.16300000000000001</v>
      </c>
      <c r="G19" s="884"/>
    </row>
    <row r="20" spans="1:14" ht="13.95" customHeight="1">
      <c r="A20" s="263">
        <v>9</v>
      </c>
      <c r="B20" s="594" t="s">
        <v>230</v>
      </c>
      <c r="C20" s="595" t="s">
        <v>235</v>
      </c>
      <c r="D20" s="945">
        <v>85211</v>
      </c>
      <c r="E20" s="927">
        <v>77268</v>
      </c>
      <c r="F20" s="849">
        <v>88813</v>
      </c>
      <c r="G20" s="881">
        <v>100000</v>
      </c>
      <c r="H20" s="589"/>
      <c r="I20" s="256"/>
      <c r="J20" s="256"/>
      <c r="K20" s="256"/>
      <c r="L20" s="256"/>
      <c r="M20" s="256"/>
      <c r="N20" s="256"/>
    </row>
    <row r="21" spans="1:14" s="257" customFormat="1" ht="12" customHeight="1">
      <c r="A21" s="265"/>
      <c r="B21" s="596"/>
      <c r="C21" s="597" t="s">
        <v>218</v>
      </c>
      <c r="D21" s="946">
        <v>0.13500000000000001</v>
      </c>
      <c r="E21" s="929">
        <v>0.126</v>
      </c>
      <c r="F21" s="850">
        <v>0.126</v>
      </c>
      <c r="G21" s="882">
        <f>+G20/G4</f>
        <v>0.12903225806451613</v>
      </c>
      <c r="H21" s="266"/>
      <c r="I21" s="266"/>
      <c r="J21" s="266"/>
      <c r="K21" s="266"/>
      <c r="L21" s="266"/>
      <c r="M21" s="266"/>
      <c r="N21" s="266"/>
    </row>
    <row r="22" spans="1:14" ht="13.95" customHeight="1">
      <c r="A22" s="263">
        <v>10</v>
      </c>
      <c r="B22" s="594" t="s">
        <v>9</v>
      </c>
      <c r="C22" s="595" t="s">
        <v>10</v>
      </c>
      <c r="D22" s="945">
        <v>59246</v>
      </c>
      <c r="E22" s="927">
        <v>115732</v>
      </c>
      <c r="F22" s="1063">
        <v>178394</v>
      </c>
      <c r="G22" s="883"/>
      <c r="H22" s="1062"/>
      <c r="I22" s="256"/>
      <c r="J22" s="256"/>
      <c r="K22" s="256"/>
      <c r="L22" s="256"/>
      <c r="M22" s="256"/>
      <c r="N22" s="256"/>
    </row>
    <row r="23" spans="1:14" s="257" customFormat="1" ht="12" customHeight="1">
      <c r="A23" s="265"/>
      <c r="B23" s="596"/>
      <c r="C23" s="597"/>
      <c r="D23" s="946"/>
      <c r="E23" s="929"/>
      <c r="F23" s="850"/>
      <c r="G23" s="884"/>
      <c r="H23" s="902"/>
      <c r="I23" s="266"/>
      <c r="J23" s="266"/>
      <c r="K23" s="266"/>
      <c r="L23" s="266"/>
      <c r="M23" s="266"/>
      <c r="N23" s="266"/>
    </row>
    <row r="24" spans="1:14" ht="13.95" customHeight="1">
      <c r="A24" s="263">
        <v>11</v>
      </c>
      <c r="B24" s="594" t="s">
        <v>59</v>
      </c>
      <c r="C24" s="595" t="s">
        <v>60</v>
      </c>
      <c r="D24" s="945">
        <v>50618</v>
      </c>
      <c r="E24" s="927">
        <v>49096</v>
      </c>
      <c r="F24" s="849">
        <v>51837</v>
      </c>
      <c r="G24" s="885">
        <v>58000</v>
      </c>
      <c r="H24" s="828"/>
    </row>
    <row r="25" spans="1:14" ht="12" customHeight="1">
      <c r="A25" s="267"/>
      <c r="B25" s="588"/>
      <c r="C25" s="597" t="s">
        <v>218</v>
      </c>
      <c r="D25" s="946">
        <v>0.08</v>
      </c>
      <c r="E25" s="929">
        <v>0.08</v>
      </c>
      <c r="F25" s="850">
        <v>7.3999999999999996E-2</v>
      </c>
      <c r="G25" s="886">
        <f>+G24/G4</f>
        <v>7.483870967741936E-2</v>
      </c>
      <c r="H25" s="246"/>
    </row>
    <row r="26" spans="1:14" ht="13.95" customHeight="1">
      <c r="A26" s="263">
        <v>12</v>
      </c>
      <c r="B26" s="594" t="s">
        <v>61</v>
      </c>
      <c r="C26" s="595" t="s">
        <v>62</v>
      </c>
      <c r="D26" s="945">
        <v>89510</v>
      </c>
      <c r="E26" s="927">
        <v>77208</v>
      </c>
      <c r="F26" s="851">
        <v>69230</v>
      </c>
      <c r="G26" s="885">
        <v>90000</v>
      </c>
      <c r="H26" s="246"/>
    </row>
    <row r="27" spans="1:14" ht="13.95" customHeight="1">
      <c r="A27" s="267">
        <v>13</v>
      </c>
      <c r="B27" s="785" t="s">
        <v>359</v>
      </c>
      <c r="C27" s="608" t="s">
        <v>360</v>
      </c>
      <c r="D27" s="947">
        <v>47362</v>
      </c>
      <c r="E27" s="931">
        <v>48409</v>
      </c>
      <c r="F27" s="852">
        <v>53155</v>
      </c>
      <c r="G27" s="871">
        <v>63500</v>
      </c>
      <c r="H27" s="246"/>
    </row>
    <row r="28" spans="1:14" ht="13.95" customHeight="1">
      <c r="A28" s="263">
        <v>14</v>
      </c>
      <c r="B28" s="594" t="s">
        <v>11</v>
      </c>
      <c r="C28" s="610" t="s">
        <v>63</v>
      </c>
      <c r="D28" s="945">
        <v>117479</v>
      </c>
      <c r="E28" s="927">
        <v>121485</v>
      </c>
      <c r="F28" s="851">
        <v>141467</v>
      </c>
      <c r="G28" s="872"/>
    </row>
    <row r="29" spans="1:14" ht="13.95" customHeight="1">
      <c r="A29" s="267">
        <v>15</v>
      </c>
      <c r="B29" s="588" t="s">
        <v>64</v>
      </c>
      <c r="C29" s="608" t="s">
        <v>65</v>
      </c>
      <c r="D29" s="948">
        <v>-84714</v>
      </c>
      <c r="E29" s="932">
        <v>-85317</v>
      </c>
      <c r="F29" s="853">
        <v>-78454</v>
      </c>
      <c r="G29" s="873"/>
    </row>
    <row r="30" spans="1:14" ht="13.95" customHeight="1">
      <c r="A30" s="263">
        <v>16</v>
      </c>
      <c r="B30" s="594" t="s">
        <v>66</v>
      </c>
      <c r="C30" s="595" t="s">
        <v>67</v>
      </c>
      <c r="D30" s="945">
        <v>32764</v>
      </c>
      <c r="E30" s="927">
        <v>36168</v>
      </c>
      <c r="F30" s="849">
        <v>63013</v>
      </c>
      <c r="G30" s="872"/>
    </row>
    <row r="31" spans="1:14" ht="13.95" customHeight="1">
      <c r="A31" s="267">
        <v>17</v>
      </c>
      <c r="B31" s="588" t="s">
        <v>68</v>
      </c>
      <c r="C31" s="608" t="s">
        <v>69</v>
      </c>
      <c r="D31" s="948">
        <v>14010</v>
      </c>
      <c r="E31" s="932">
        <v>-7436</v>
      </c>
      <c r="F31" s="853">
        <v>-70879</v>
      </c>
      <c r="G31" s="874"/>
    </row>
    <row r="32" spans="1:14" ht="13.95" customHeight="1">
      <c r="A32" s="263">
        <v>18</v>
      </c>
      <c r="B32" s="594" t="s">
        <v>12</v>
      </c>
      <c r="C32" s="595" t="s">
        <v>70</v>
      </c>
      <c r="D32" s="945">
        <v>460607</v>
      </c>
      <c r="E32" s="927">
        <v>523966</v>
      </c>
      <c r="F32" s="849">
        <v>558713</v>
      </c>
      <c r="G32" s="874"/>
      <c r="H32" s="268"/>
    </row>
    <row r="33" spans="1:8" ht="13.95" customHeight="1">
      <c r="A33" s="267">
        <v>19</v>
      </c>
      <c r="B33" s="588" t="s">
        <v>13</v>
      </c>
      <c r="C33" s="608" t="s">
        <v>71</v>
      </c>
      <c r="D33" s="948">
        <v>211845</v>
      </c>
      <c r="E33" s="932">
        <v>211366</v>
      </c>
      <c r="F33" s="853">
        <v>177721</v>
      </c>
      <c r="G33" s="874"/>
      <c r="H33" s="105"/>
    </row>
    <row r="34" spans="1:8" s="246" customFormat="1" ht="13.95" customHeight="1">
      <c r="A34" s="499">
        <v>20</v>
      </c>
      <c r="B34" s="587" t="s">
        <v>221</v>
      </c>
      <c r="C34" s="611" t="s">
        <v>28</v>
      </c>
      <c r="D34" s="949">
        <v>1241355</v>
      </c>
      <c r="E34" s="933">
        <v>1351192</v>
      </c>
      <c r="F34" s="851">
        <v>1473693</v>
      </c>
      <c r="G34" s="874"/>
    </row>
    <row r="35" spans="1:8" s="246" customFormat="1" ht="13.95" customHeight="1">
      <c r="A35" s="267">
        <v>21</v>
      </c>
      <c r="B35" s="588" t="s">
        <v>222</v>
      </c>
      <c r="C35" s="608" t="s">
        <v>223</v>
      </c>
      <c r="D35" s="948">
        <v>754883</v>
      </c>
      <c r="E35" s="932">
        <v>856662</v>
      </c>
      <c r="F35" s="853">
        <v>1012313</v>
      </c>
      <c r="G35" s="874"/>
    </row>
    <row r="36" spans="1:8" s="246" customFormat="1" ht="13.95" customHeight="1">
      <c r="A36" s="499">
        <v>22</v>
      </c>
      <c r="B36" s="587" t="s">
        <v>14</v>
      </c>
      <c r="C36" s="611" t="s">
        <v>236</v>
      </c>
      <c r="D36" s="949">
        <v>38716</v>
      </c>
      <c r="E36" s="933">
        <v>38716</v>
      </c>
      <c r="F36" s="854">
        <v>38716</v>
      </c>
      <c r="G36" s="874"/>
    </row>
    <row r="37" spans="1:8" s="246" customFormat="1" ht="13.95" customHeight="1">
      <c r="A37" s="267">
        <v>23</v>
      </c>
      <c r="B37" s="588" t="s">
        <v>238</v>
      </c>
      <c r="C37" s="608" t="s">
        <v>72</v>
      </c>
      <c r="D37" s="950">
        <v>28</v>
      </c>
      <c r="E37" s="934">
        <v>29</v>
      </c>
      <c r="F37" s="855">
        <v>34</v>
      </c>
      <c r="G37" s="874"/>
    </row>
    <row r="38" spans="1:8" s="246" customFormat="1" ht="13.95" customHeight="1">
      <c r="A38" s="499">
        <v>24</v>
      </c>
      <c r="B38" s="587" t="s">
        <v>78</v>
      </c>
      <c r="C38" s="611" t="s">
        <v>198</v>
      </c>
      <c r="D38" s="951">
        <v>0.246</v>
      </c>
      <c r="E38" s="935">
        <v>0.28299999999999997</v>
      </c>
      <c r="F38" s="856">
        <v>0.28899999999999998</v>
      </c>
      <c r="G38" s="904"/>
    </row>
    <row r="39" spans="1:8" s="246" customFormat="1" ht="13.95" customHeight="1">
      <c r="A39" s="267">
        <v>25</v>
      </c>
      <c r="B39" s="588" t="s">
        <v>361</v>
      </c>
      <c r="C39" s="608" t="s">
        <v>362</v>
      </c>
      <c r="D39" s="952">
        <v>113.96</v>
      </c>
      <c r="E39" s="936">
        <v>102.33</v>
      </c>
      <c r="F39" s="857">
        <v>117.45</v>
      </c>
      <c r="G39" s="879">
        <v>133.88</v>
      </c>
    </row>
    <row r="40" spans="1:8" s="246" customFormat="1" ht="13.95" customHeight="1">
      <c r="A40" s="499">
        <v>26</v>
      </c>
      <c r="B40" s="587" t="s">
        <v>363</v>
      </c>
      <c r="C40" s="611" t="s">
        <v>364</v>
      </c>
      <c r="D40" s="953">
        <v>1003.36</v>
      </c>
      <c r="E40" s="937">
        <v>1133.1300000000001</v>
      </c>
      <c r="F40" s="858">
        <v>1338.46</v>
      </c>
      <c r="G40" s="875"/>
    </row>
    <row r="41" spans="1:8" s="246" customFormat="1" ht="13.95" customHeight="1">
      <c r="A41" s="267">
        <v>27</v>
      </c>
      <c r="B41" s="588" t="s">
        <v>239</v>
      </c>
      <c r="C41" s="608" t="s">
        <v>73</v>
      </c>
      <c r="D41" s="954">
        <v>0.11700000000000001</v>
      </c>
      <c r="E41" s="938">
        <v>9.6000000000000002E-2</v>
      </c>
      <c r="F41" s="859">
        <v>9.5029749790377108E-2</v>
      </c>
      <c r="G41" s="876"/>
    </row>
    <row r="42" spans="1:8" s="246" customFormat="1" ht="13.95" customHeight="1">
      <c r="A42" s="499">
        <v>28</v>
      </c>
      <c r="B42" s="587" t="s">
        <v>240</v>
      </c>
      <c r="C42" s="611" t="s">
        <v>74</v>
      </c>
      <c r="D42" s="955">
        <v>7.1999999999999995E-2</v>
      </c>
      <c r="E42" s="939">
        <v>5.9608091473804567E-2</v>
      </c>
      <c r="F42" s="860">
        <v>6.287581980703226E-2</v>
      </c>
      <c r="G42" s="876"/>
    </row>
    <row r="43" spans="1:8" s="246" customFormat="1" ht="13.95" customHeight="1">
      <c r="A43" s="267">
        <v>29</v>
      </c>
      <c r="B43" s="588" t="s">
        <v>241</v>
      </c>
      <c r="C43" s="608" t="s">
        <v>224</v>
      </c>
      <c r="D43" s="956">
        <v>0.60799999999999998</v>
      </c>
      <c r="E43" s="938">
        <v>0.63400000000000001</v>
      </c>
      <c r="F43" s="861">
        <v>0.68696190676946045</v>
      </c>
      <c r="G43" s="876"/>
    </row>
    <row r="44" spans="1:8" s="246" customFormat="1" ht="13.95" customHeight="1">
      <c r="A44" s="499">
        <v>30</v>
      </c>
      <c r="B44" s="587" t="s">
        <v>316</v>
      </c>
      <c r="C44" s="611" t="s">
        <v>15</v>
      </c>
      <c r="D44" s="949">
        <v>160652</v>
      </c>
      <c r="E44" s="933">
        <v>153330</v>
      </c>
      <c r="F44" s="851">
        <v>175216</v>
      </c>
      <c r="G44" s="877"/>
    </row>
    <row r="45" spans="1:8" s="246" customFormat="1" ht="13.95" customHeight="1">
      <c r="A45" s="267">
        <v>31</v>
      </c>
      <c r="B45" s="588" t="s">
        <v>365</v>
      </c>
      <c r="C45" s="608" t="s">
        <v>383</v>
      </c>
      <c r="D45" s="948">
        <v>752284</v>
      </c>
      <c r="E45" s="932">
        <v>756012</v>
      </c>
      <c r="F45" s="853">
        <v>756326</v>
      </c>
      <c r="G45" s="878"/>
    </row>
    <row r="46" spans="1:8" s="246" customFormat="1" ht="13.95" customHeight="1">
      <c r="A46" s="517">
        <v>32</v>
      </c>
      <c r="B46" s="612" t="s">
        <v>382</v>
      </c>
      <c r="C46" s="613" t="s">
        <v>384</v>
      </c>
      <c r="D46" s="957">
        <v>26438</v>
      </c>
      <c r="E46" s="958">
        <v>26482</v>
      </c>
      <c r="F46" s="862">
        <v>28294</v>
      </c>
      <c r="G46" s="878"/>
    </row>
    <row r="47" spans="1:8" ht="12.6" customHeight="1">
      <c r="B47" s="614" t="s">
        <v>16</v>
      </c>
      <c r="C47" s="614" t="s">
        <v>289</v>
      </c>
      <c r="D47" s="863" t="s">
        <v>418</v>
      </c>
      <c r="E47" s="863" t="s">
        <v>431</v>
      </c>
      <c r="F47" s="863" t="s">
        <v>424</v>
      </c>
      <c r="G47" s="863" t="s">
        <v>441</v>
      </c>
    </row>
    <row r="48" spans="1:8" ht="17.25" customHeight="1">
      <c r="B48" s="600"/>
      <c r="C48" s="615" t="s">
        <v>215</v>
      </c>
      <c r="D48" s="864" t="s">
        <v>419</v>
      </c>
      <c r="E48" s="864" t="s">
        <v>420</v>
      </c>
      <c r="F48" s="864" t="s">
        <v>425</v>
      </c>
      <c r="G48" s="864" t="s">
        <v>442</v>
      </c>
    </row>
    <row r="49" spans="1:9" ht="12" customHeight="1">
      <c r="B49" s="600"/>
      <c r="C49" s="615"/>
      <c r="D49" s="616"/>
      <c r="E49" s="888"/>
      <c r="F49" s="616"/>
      <c r="G49" s="837"/>
    </row>
    <row r="50" spans="1:9" ht="17.25" customHeight="1">
      <c r="A50" s="770"/>
      <c r="B50" s="1090" t="s">
        <v>357</v>
      </c>
      <c r="C50" s="1090"/>
      <c r="D50" s="1091" t="s">
        <v>358</v>
      </c>
      <c r="E50" s="1091"/>
      <c r="F50" s="1091"/>
      <c r="G50" s="1091"/>
      <c r="H50" s="1091"/>
      <c r="I50" s="1091"/>
    </row>
    <row r="51" spans="1:9" ht="34.5" customHeight="1">
      <c r="A51" s="770"/>
      <c r="B51" s="1090" t="s">
        <v>434</v>
      </c>
      <c r="C51" s="1090"/>
      <c r="D51" s="1091" t="s">
        <v>435</v>
      </c>
      <c r="E51" s="1091"/>
      <c r="F51" s="1091"/>
      <c r="G51" s="1091"/>
      <c r="H51" s="1091"/>
      <c r="I51" s="1091"/>
    </row>
    <row r="52" spans="1:9" ht="12" customHeight="1">
      <c r="B52" s="247"/>
      <c r="C52" s="799"/>
      <c r="E52" s="586"/>
    </row>
    <row r="53" spans="1:9" ht="12" customHeight="1">
      <c r="B53" s="254"/>
      <c r="E53" s="243"/>
    </row>
    <row r="54" spans="1:9">
      <c r="E54" s="243"/>
    </row>
    <row r="55" spans="1:9">
      <c r="B55" s="254"/>
      <c r="E55" s="243"/>
    </row>
    <row r="56" spans="1:9">
      <c r="E56" s="243"/>
    </row>
    <row r="57" spans="1:9">
      <c r="B57" s="254"/>
      <c r="E57" s="243"/>
    </row>
    <row r="58" spans="1:9">
      <c r="E58" s="243"/>
    </row>
    <row r="59" spans="1:9">
      <c r="E59" s="243"/>
    </row>
    <row r="60" spans="1:9">
      <c r="E60" s="243"/>
    </row>
    <row r="61" spans="1:9">
      <c r="E61" s="243"/>
    </row>
    <row r="62" spans="1:9">
      <c r="E62" s="243"/>
    </row>
    <row r="63" spans="1:9">
      <c r="E63" s="243"/>
    </row>
    <row r="64" spans="1:9">
      <c r="E64" s="243"/>
    </row>
    <row r="65" spans="5:5">
      <c r="E65" s="243"/>
    </row>
    <row r="66" spans="5:5">
      <c r="E66" s="243"/>
    </row>
    <row r="67" spans="5:5">
      <c r="E67" s="243"/>
    </row>
    <row r="68" spans="5:5">
      <c r="E68" s="243"/>
    </row>
    <row r="69" spans="5:5">
      <c r="E69" s="243"/>
    </row>
    <row r="70" spans="5:5">
      <c r="E70" s="243"/>
    </row>
    <row r="71" spans="5:5">
      <c r="E71" s="243"/>
    </row>
    <row r="72" spans="5:5">
      <c r="E72" s="243"/>
    </row>
    <row r="73" spans="5:5">
      <c r="E73" s="243"/>
    </row>
    <row r="74" spans="5:5">
      <c r="E74" s="243"/>
    </row>
    <row r="75" spans="5:5">
      <c r="E75" s="243"/>
    </row>
    <row r="76" spans="5:5">
      <c r="E76" s="243"/>
    </row>
    <row r="77" spans="5:5">
      <c r="E77" s="243"/>
    </row>
    <row r="78" spans="5:5">
      <c r="E78" s="243"/>
    </row>
    <row r="79" spans="5:5">
      <c r="E79" s="243"/>
    </row>
    <row r="80" spans="5:5">
      <c r="E80" s="243"/>
    </row>
    <row r="81" spans="5:5">
      <c r="E81" s="243"/>
    </row>
    <row r="82" spans="5:5">
      <c r="E82" s="243"/>
    </row>
    <row r="83" spans="5:5">
      <c r="E83" s="243"/>
    </row>
    <row r="84" spans="5:5">
      <c r="E84" s="243"/>
    </row>
    <row r="85" spans="5:5">
      <c r="E85" s="243"/>
    </row>
    <row r="86" spans="5:5">
      <c r="E86" s="243"/>
    </row>
    <row r="87" spans="5:5">
      <c r="E87" s="243"/>
    </row>
    <row r="88" spans="5:5">
      <c r="E88" s="243"/>
    </row>
    <row r="89" spans="5:5">
      <c r="E89" s="243"/>
    </row>
    <row r="90" spans="5:5">
      <c r="E90" s="243"/>
    </row>
    <row r="91" spans="5:5">
      <c r="E91" s="243"/>
    </row>
    <row r="92" spans="5:5">
      <c r="E92" s="243"/>
    </row>
    <row r="93" spans="5:5">
      <c r="E93" s="243"/>
    </row>
    <row r="94" spans="5:5">
      <c r="E94" s="243"/>
    </row>
    <row r="95" spans="5:5">
      <c r="E95" s="243"/>
    </row>
    <row r="96" spans="5:5">
      <c r="E96" s="243"/>
    </row>
    <row r="97" spans="5:5">
      <c r="E97" s="243"/>
    </row>
    <row r="98" spans="5:5">
      <c r="E98" s="243"/>
    </row>
    <row r="99" spans="5:5">
      <c r="E99" s="243"/>
    </row>
    <row r="100" spans="5:5">
      <c r="E100" s="243"/>
    </row>
    <row r="101" spans="5:5">
      <c r="E101" s="243"/>
    </row>
    <row r="102" spans="5:5">
      <c r="E102" s="243"/>
    </row>
    <row r="103" spans="5:5">
      <c r="E103" s="243"/>
    </row>
    <row r="104" spans="5:5">
      <c r="E104" s="243"/>
    </row>
    <row r="105" spans="5:5">
      <c r="E105" s="243"/>
    </row>
    <row r="106" spans="5:5">
      <c r="E106" s="243"/>
    </row>
    <row r="107" spans="5:5">
      <c r="E107" s="243"/>
    </row>
    <row r="108" spans="5:5">
      <c r="E108" s="243"/>
    </row>
    <row r="109" spans="5:5">
      <c r="E109" s="243"/>
    </row>
    <row r="110" spans="5:5">
      <c r="E110" s="243"/>
    </row>
    <row r="111" spans="5:5">
      <c r="E111" s="243"/>
    </row>
    <row r="112" spans="5:5">
      <c r="E112" s="243"/>
    </row>
    <row r="113" spans="5:5">
      <c r="E113" s="243"/>
    </row>
    <row r="114" spans="5:5">
      <c r="E114" s="243"/>
    </row>
    <row r="115" spans="5:5">
      <c r="E115" s="243"/>
    </row>
    <row r="116" spans="5:5">
      <c r="E116" s="243"/>
    </row>
    <row r="117" spans="5:5">
      <c r="E117" s="243"/>
    </row>
    <row r="118" spans="5:5">
      <c r="E118" s="243"/>
    </row>
    <row r="119" spans="5:5">
      <c r="E119" s="243"/>
    </row>
    <row r="120" spans="5:5">
      <c r="E120" s="243"/>
    </row>
    <row r="121" spans="5:5">
      <c r="E121" s="243"/>
    </row>
    <row r="122" spans="5:5">
      <c r="E122" s="243"/>
    </row>
    <row r="123" spans="5:5">
      <c r="E123" s="243"/>
    </row>
    <row r="124" spans="5:5">
      <c r="E124" s="243"/>
    </row>
    <row r="125" spans="5:5">
      <c r="E125" s="243"/>
    </row>
    <row r="126" spans="5:5">
      <c r="E126" s="243"/>
    </row>
    <row r="127" spans="5:5">
      <c r="E127" s="243"/>
    </row>
    <row r="128" spans="5:5">
      <c r="E128" s="243"/>
    </row>
    <row r="129" spans="5:5">
      <c r="E129" s="243"/>
    </row>
    <row r="130" spans="5:5">
      <c r="E130" s="243"/>
    </row>
    <row r="131" spans="5:5">
      <c r="E131" s="243"/>
    </row>
    <row r="132" spans="5:5">
      <c r="E132" s="243"/>
    </row>
    <row r="133" spans="5:5">
      <c r="E133" s="243"/>
    </row>
    <row r="134" spans="5:5">
      <c r="E134" s="243"/>
    </row>
    <row r="135" spans="5:5">
      <c r="E135" s="243"/>
    </row>
    <row r="136" spans="5:5">
      <c r="E136" s="243"/>
    </row>
    <row r="137" spans="5:5">
      <c r="E137" s="243"/>
    </row>
    <row r="138" spans="5:5">
      <c r="E138" s="243"/>
    </row>
    <row r="139" spans="5:5">
      <c r="E139" s="243"/>
    </row>
    <row r="140" spans="5:5">
      <c r="E140" s="243"/>
    </row>
    <row r="141" spans="5:5">
      <c r="E141" s="243"/>
    </row>
    <row r="142" spans="5:5">
      <c r="E142" s="243"/>
    </row>
    <row r="143" spans="5:5">
      <c r="E143" s="243"/>
    </row>
    <row r="144" spans="5:5">
      <c r="E144" s="243"/>
    </row>
    <row r="145" spans="5:5">
      <c r="E145" s="243"/>
    </row>
    <row r="146" spans="5:5">
      <c r="E146" s="243"/>
    </row>
    <row r="147" spans="5:5">
      <c r="E147" s="243"/>
    </row>
    <row r="148" spans="5:5">
      <c r="E148" s="243"/>
    </row>
    <row r="149" spans="5:5">
      <c r="E149" s="243"/>
    </row>
    <row r="150" spans="5:5">
      <c r="E150" s="243"/>
    </row>
    <row r="151" spans="5:5">
      <c r="E151" s="243"/>
    </row>
    <row r="152" spans="5:5">
      <c r="E152" s="243"/>
    </row>
    <row r="153" spans="5:5">
      <c r="E153" s="243"/>
    </row>
    <row r="154" spans="5:5">
      <c r="E154" s="243"/>
    </row>
    <row r="155" spans="5:5">
      <c r="E155" s="243"/>
    </row>
    <row r="156" spans="5:5">
      <c r="E156" s="243"/>
    </row>
    <row r="157" spans="5:5">
      <c r="E157" s="243"/>
    </row>
    <row r="158" spans="5:5">
      <c r="E158" s="243"/>
    </row>
    <row r="159" spans="5:5">
      <c r="E159" s="243"/>
    </row>
    <row r="160" spans="5:5">
      <c r="E160" s="243"/>
    </row>
    <row r="161" spans="5:5">
      <c r="E161" s="243"/>
    </row>
    <row r="162" spans="5:5">
      <c r="E162" s="243"/>
    </row>
    <row r="163" spans="5:5">
      <c r="E163" s="243"/>
    </row>
    <row r="164" spans="5:5">
      <c r="E164" s="243"/>
    </row>
    <row r="165" spans="5:5">
      <c r="E165" s="243"/>
    </row>
    <row r="166" spans="5:5">
      <c r="E166" s="243"/>
    </row>
    <row r="167" spans="5:5">
      <c r="E167" s="243"/>
    </row>
    <row r="168" spans="5:5">
      <c r="E168" s="243"/>
    </row>
    <row r="169" spans="5:5">
      <c r="E169" s="243"/>
    </row>
    <row r="170" spans="5:5">
      <c r="E170" s="243"/>
    </row>
    <row r="171" spans="5:5">
      <c r="E171" s="243"/>
    </row>
    <row r="172" spans="5:5">
      <c r="E172" s="243"/>
    </row>
    <row r="173" spans="5:5">
      <c r="E173" s="243"/>
    </row>
    <row r="174" spans="5:5">
      <c r="E174" s="243"/>
    </row>
    <row r="175" spans="5:5">
      <c r="E175" s="243"/>
    </row>
    <row r="176" spans="5:5">
      <c r="E176" s="243"/>
    </row>
    <row r="177" spans="5:5">
      <c r="E177" s="243"/>
    </row>
    <row r="178" spans="5:5">
      <c r="E178" s="243"/>
    </row>
    <row r="179" spans="5:5">
      <c r="E179" s="243"/>
    </row>
    <row r="180" spans="5:5">
      <c r="E180" s="243"/>
    </row>
    <row r="181" spans="5:5">
      <c r="E181" s="243"/>
    </row>
    <row r="182" spans="5:5">
      <c r="E182" s="243"/>
    </row>
    <row r="183" spans="5:5">
      <c r="E183" s="243"/>
    </row>
    <row r="184" spans="5:5">
      <c r="E184" s="243"/>
    </row>
    <row r="185" spans="5:5">
      <c r="E185" s="243"/>
    </row>
    <row r="186" spans="5:5">
      <c r="E186" s="243"/>
    </row>
    <row r="187" spans="5:5">
      <c r="E187" s="243"/>
    </row>
    <row r="188" spans="5:5">
      <c r="E188" s="243"/>
    </row>
    <row r="189" spans="5:5">
      <c r="E189" s="243"/>
    </row>
    <row r="190" spans="5:5">
      <c r="E190" s="243"/>
    </row>
    <row r="191" spans="5:5">
      <c r="E191" s="243"/>
    </row>
    <row r="192" spans="5:5">
      <c r="E192" s="243"/>
    </row>
    <row r="193" spans="5:5">
      <c r="E193" s="243"/>
    </row>
    <row r="194" spans="5:5">
      <c r="E194" s="243"/>
    </row>
    <row r="195" spans="5:5">
      <c r="E195" s="243"/>
    </row>
    <row r="196" spans="5:5">
      <c r="E196" s="243"/>
    </row>
    <row r="197" spans="5:5">
      <c r="E197" s="243"/>
    </row>
    <row r="198" spans="5:5">
      <c r="E198" s="243"/>
    </row>
    <row r="199" spans="5:5">
      <c r="E199" s="243"/>
    </row>
    <row r="200" spans="5:5">
      <c r="E200" s="243"/>
    </row>
    <row r="201" spans="5:5">
      <c r="E201" s="243"/>
    </row>
    <row r="202" spans="5:5">
      <c r="E202" s="243"/>
    </row>
    <row r="203" spans="5:5">
      <c r="E203" s="243"/>
    </row>
    <row r="204" spans="5:5">
      <c r="E204" s="243"/>
    </row>
    <row r="205" spans="5:5">
      <c r="E205" s="243"/>
    </row>
    <row r="206" spans="5:5">
      <c r="E206" s="243"/>
    </row>
    <row r="207" spans="5:5">
      <c r="E207" s="243"/>
    </row>
    <row r="208" spans="5:5">
      <c r="E208" s="243"/>
    </row>
    <row r="209" spans="5:5">
      <c r="E209" s="243"/>
    </row>
    <row r="210" spans="5:5">
      <c r="E210" s="243"/>
    </row>
    <row r="211" spans="5:5">
      <c r="E211" s="243"/>
    </row>
    <row r="212" spans="5:5">
      <c r="E212" s="243"/>
    </row>
    <row r="213" spans="5:5">
      <c r="E213" s="243"/>
    </row>
    <row r="214" spans="5:5">
      <c r="E214" s="243"/>
    </row>
    <row r="215" spans="5:5">
      <c r="E215" s="243"/>
    </row>
    <row r="216" spans="5:5">
      <c r="E216" s="243"/>
    </row>
    <row r="217" spans="5:5">
      <c r="E217" s="243"/>
    </row>
    <row r="218" spans="5:5">
      <c r="E218" s="243"/>
    </row>
    <row r="219" spans="5:5">
      <c r="E219" s="243"/>
    </row>
  </sheetData>
  <sheetProtection algorithmName="SHA-512" hashValue="6IS9AOFHZrFV2THe8ook0ofG/eSHPxX2ShdludW8wdSM1nNzy91c41VI6m1QWTCY51KovAAwD6JEhWal0el4gA==" saltValue="U3tTveJrpCy4ZOTUCi+yaw==" spinCount="100000" sheet="1" objects="1" scenarios="1"/>
  <mergeCells count="4">
    <mergeCell ref="B50:C50"/>
    <mergeCell ref="D50:I50"/>
    <mergeCell ref="B51:C51"/>
    <mergeCell ref="D51:I51"/>
  </mergeCells>
  <phoneticPr fontId="6"/>
  <printOptions horizontalCentered="1" verticalCentered="1"/>
  <pageMargins left="0.19685039370078741" right="0.19685039370078741" top="0.19685039370078741" bottom="0.19685039370078741" header="0.15748031496062992" footer="0"/>
  <pageSetup paperSize="9" scale="75"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08"/>
  <sheetViews>
    <sheetView showGridLines="0" view="pageBreakPreview" zoomScale="70" zoomScaleNormal="85" zoomScaleSheetLayoutView="70" workbookViewId="0">
      <selection activeCell="C11" sqref="C11"/>
    </sheetView>
  </sheetViews>
  <sheetFormatPr defaultRowHeight="13.8"/>
  <cols>
    <col min="1" max="1" width="45.88671875" style="243" customWidth="1"/>
    <col min="2" max="2" width="36.109375" style="244" customWidth="1"/>
    <col min="3" max="5" width="15.6640625" style="284" customWidth="1"/>
    <col min="6" max="6" width="15.6640625" style="243" customWidth="1"/>
    <col min="7" max="7" width="5.77734375" style="284" customWidth="1"/>
    <col min="8" max="8" width="22.33203125" style="284" bestFit="1" customWidth="1"/>
    <col min="9" max="9" width="20.6640625" style="243" customWidth="1"/>
    <col min="10" max="13" width="9.44140625" style="243" customWidth="1"/>
    <col min="14" max="14" width="9.44140625" style="246" customWidth="1"/>
    <col min="15" max="15" width="10.88671875" style="246" customWidth="1"/>
    <col min="16" max="16" width="4.6640625" style="243" customWidth="1"/>
    <col min="17" max="17" width="2" style="243" customWidth="1"/>
    <col min="18" max="254" width="9" style="243"/>
    <col min="255" max="255" width="22" style="243" customWidth="1"/>
    <col min="256" max="256" width="34.109375" style="243" customWidth="1"/>
    <col min="257" max="259" width="0" style="243" hidden="1" customWidth="1"/>
    <col min="260" max="264" width="15.6640625" style="243" customWidth="1"/>
    <col min="265" max="265" width="20.6640625" style="243" customWidth="1"/>
    <col min="266" max="270" width="9.44140625" style="243" customWidth="1"/>
    <col min="271" max="271" width="10.88671875" style="243" customWidth="1"/>
    <col min="272" max="272" width="4.6640625" style="243" customWidth="1"/>
    <col min="273" max="273" width="2" style="243" customWidth="1"/>
    <col min="274" max="510" width="9" style="243"/>
    <col min="511" max="511" width="22" style="243" customWidth="1"/>
    <col min="512" max="512" width="34.109375" style="243" customWidth="1"/>
    <col min="513" max="515" width="0" style="243" hidden="1" customWidth="1"/>
    <col min="516" max="520" width="15.6640625" style="243" customWidth="1"/>
    <col min="521" max="521" width="20.6640625" style="243" customWidth="1"/>
    <col min="522" max="526" width="9.44140625" style="243" customWidth="1"/>
    <col min="527" max="527" width="10.88671875" style="243" customWidth="1"/>
    <col min="528" max="528" width="4.6640625" style="243" customWidth="1"/>
    <col min="529" max="529" width="2" style="243" customWidth="1"/>
    <col min="530" max="766" width="9" style="243"/>
    <col min="767" max="767" width="22" style="243" customWidth="1"/>
    <col min="768" max="768" width="34.109375" style="243" customWidth="1"/>
    <col min="769" max="771" width="0" style="243" hidden="1" customWidth="1"/>
    <col min="772" max="776" width="15.6640625" style="243" customWidth="1"/>
    <col min="777" max="777" width="20.6640625" style="243" customWidth="1"/>
    <col min="778" max="782" width="9.44140625" style="243" customWidth="1"/>
    <col min="783" max="783" width="10.88671875" style="243" customWidth="1"/>
    <col min="784" max="784" width="4.6640625" style="243" customWidth="1"/>
    <col min="785" max="785" width="2" style="243" customWidth="1"/>
    <col min="786" max="1022" width="9" style="243"/>
    <col min="1023" max="1023" width="22" style="243" customWidth="1"/>
    <col min="1024" max="1024" width="34.109375" style="243" customWidth="1"/>
    <col min="1025" max="1027" width="0" style="243" hidden="1" customWidth="1"/>
    <col min="1028" max="1032" width="15.6640625" style="243" customWidth="1"/>
    <col min="1033" max="1033" width="20.6640625" style="243" customWidth="1"/>
    <col min="1034" max="1038" width="9.44140625" style="243" customWidth="1"/>
    <col min="1039" max="1039" width="10.88671875" style="243" customWidth="1"/>
    <col min="1040" max="1040" width="4.6640625" style="243" customWidth="1"/>
    <col min="1041" max="1041" width="2" style="243" customWidth="1"/>
    <col min="1042" max="1278" width="9" style="243"/>
    <col min="1279" max="1279" width="22" style="243" customWidth="1"/>
    <col min="1280" max="1280" width="34.109375" style="243" customWidth="1"/>
    <col min="1281" max="1283" width="0" style="243" hidden="1" customWidth="1"/>
    <col min="1284" max="1288" width="15.6640625" style="243" customWidth="1"/>
    <col min="1289" max="1289" width="20.6640625" style="243" customWidth="1"/>
    <col min="1290" max="1294" width="9.44140625" style="243" customWidth="1"/>
    <col min="1295" max="1295" width="10.88671875" style="243" customWidth="1"/>
    <col min="1296" max="1296" width="4.6640625" style="243" customWidth="1"/>
    <col min="1297" max="1297" width="2" style="243" customWidth="1"/>
    <col min="1298" max="1534" width="9" style="243"/>
    <col min="1535" max="1535" width="22" style="243" customWidth="1"/>
    <col min="1536" max="1536" width="34.109375" style="243" customWidth="1"/>
    <col min="1537" max="1539" width="0" style="243" hidden="1" customWidth="1"/>
    <col min="1540" max="1544" width="15.6640625" style="243" customWidth="1"/>
    <col min="1545" max="1545" width="20.6640625" style="243" customWidth="1"/>
    <col min="1546" max="1550" width="9.44140625" style="243" customWidth="1"/>
    <col min="1551" max="1551" width="10.88671875" style="243" customWidth="1"/>
    <col min="1552" max="1552" width="4.6640625" style="243" customWidth="1"/>
    <col min="1553" max="1553" width="2" style="243" customWidth="1"/>
    <col min="1554" max="1790" width="9" style="243"/>
    <col min="1791" max="1791" width="22" style="243" customWidth="1"/>
    <col min="1792" max="1792" width="34.109375" style="243" customWidth="1"/>
    <col min="1793" max="1795" width="0" style="243" hidden="1" customWidth="1"/>
    <col min="1796" max="1800" width="15.6640625" style="243" customWidth="1"/>
    <col min="1801" max="1801" width="20.6640625" style="243" customWidth="1"/>
    <col min="1802" max="1806" width="9.44140625" style="243" customWidth="1"/>
    <col min="1807" max="1807" width="10.88671875" style="243" customWidth="1"/>
    <col min="1808" max="1808" width="4.6640625" style="243" customWidth="1"/>
    <col min="1809" max="1809" width="2" style="243" customWidth="1"/>
    <col min="1810" max="2046" width="9" style="243"/>
    <col min="2047" max="2047" width="22" style="243" customWidth="1"/>
    <col min="2048" max="2048" width="34.109375" style="243" customWidth="1"/>
    <col min="2049" max="2051" width="0" style="243" hidden="1" customWidth="1"/>
    <col min="2052" max="2056" width="15.6640625" style="243" customWidth="1"/>
    <col min="2057" max="2057" width="20.6640625" style="243" customWidth="1"/>
    <col min="2058" max="2062" width="9.44140625" style="243" customWidth="1"/>
    <col min="2063" max="2063" width="10.88671875" style="243" customWidth="1"/>
    <col min="2064" max="2064" width="4.6640625" style="243" customWidth="1"/>
    <col min="2065" max="2065" width="2" style="243" customWidth="1"/>
    <col min="2066" max="2302" width="9" style="243"/>
    <col min="2303" max="2303" width="22" style="243" customWidth="1"/>
    <col min="2304" max="2304" width="34.109375" style="243" customWidth="1"/>
    <col min="2305" max="2307" width="0" style="243" hidden="1" customWidth="1"/>
    <col min="2308" max="2312" width="15.6640625" style="243" customWidth="1"/>
    <col min="2313" max="2313" width="20.6640625" style="243" customWidth="1"/>
    <col min="2314" max="2318" width="9.44140625" style="243" customWidth="1"/>
    <col min="2319" max="2319" width="10.88671875" style="243" customWidth="1"/>
    <col min="2320" max="2320" width="4.6640625" style="243" customWidth="1"/>
    <col min="2321" max="2321" width="2" style="243" customWidth="1"/>
    <col min="2322" max="2558" width="9" style="243"/>
    <col min="2559" max="2559" width="22" style="243" customWidth="1"/>
    <col min="2560" max="2560" width="34.109375" style="243" customWidth="1"/>
    <col min="2561" max="2563" width="0" style="243" hidden="1" customWidth="1"/>
    <col min="2564" max="2568" width="15.6640625" style="243" customWidth="1"/>
    <col min="2569" max="2569" width="20.6640625" style="243" customWidth="1"/>
    <col min="2570" max="2574" width="9.44140625" style="243" customWidth="1"/>
    <col min="2575" max="2575" width="10.88671875" style="243" customWidth="1"/>
    <col min="2576" max="2576" width="4.6640625" style="243" customWidth="1"/>
    <col min="2577" max="2577" width="2" style="243" customWidth="1"/>
    <col min="2578" max="2814" width="9" style="243"/>
    <col min="2815" max="2815" width="22" style="243" customWidth="1"/>
    <col min="2816" max="2816" width="34.109375" style="243" customWidth="1"/>
    <col min="2817" max="2819" width="0" style="243" hidden="1" customWidth="1"/>
    <col min="2820" max="2824" width="15.6640625" style="243" customWidth="1"/>
    <col min="2825" max="2825" width="20.6640625" style="243" customWidth="1"/>
    <col min="2826" max="2830" width="9.44140625" style="243" customWidth="1"/>
    <col min="2831" max="2831" width="10.88671875" style="243" customWidth="1"/>
    <col min="2832" max="2832" width="4.6640625" style="243" customWidth="1"/>
    <col min="2833" max="2833" width="2" style="243" customWidth="1"/>
    <col min="2834" max="3070" width="9" style="243"/>
    <col min="3071" max="3071" width="22" style="243" customWidth="1"/>
    <col min="3072" max="3072" width="34.109375" style="243" customWidth="1"/>
    <col min="3073" max="3075" width="0" style="243" hidden="1" customWidth="1"/>
    <col min="3076" max="3080" width="15.6640625" style="243" customWidth="1"/>
    <col min="3081" max="3081" width="20.6640625" style="243" customWidth="1"/>
    <col min="3082" max="3086" width="9.44140625" style="243" customWidth="1"/>
    <col min="3087" max="3087" width="10.88671875" style="243" customWidth="1"/>
    <col min="3088" max="3088" width="4.6640625" style="243" customWidth="1"/>
    <col min="3089" max="3089" width="2" style="243" customWidth="1"/>
    <col min="3090" max="3326" width="9" style="243"/>
    <col min="3327" max="3327" width="22" style="243" customWidth="1"/>
    <col min="3328" max="3328" width="34.109375" style="243" customWidth="1"/>
    <col min="3329" max="3331" width="0" style="243" hidden="1" customWidth="1"/>
    <col min="3332" max="3336" width="15.6640625" style="243" customWidth="1"/>
    <col min="3337" max="3337" width="20.6640625" style="243" customWidth="1"/>
    <col min="3338" max="3342" width="9.44140625" style="243" customWidth="1"/>
    <col min="3343" max="3343" width="10.88671875" style="243" customWidth="1"/>
    <col min="3344" max="3344" width="4.6640625" style="243" customWidth="1"/>
    <col min="3345" max="3345" width="2" style="243" customWidth="1"/>
    <col min="3346" max="3582" width="9" style="243"/>
    <col min="3583" max="3583" width="22" style="243" customWidth="1"/>
    <col min="3584" max="3584" width="34.109375" style="243" customWidth="1"/>
    <col min="3585" max="3587" width="0" style="243" hidden="1" customWidth="1"/>
    <col min="3588" max="3592" width="15.6640625" style="243" customWidth="1"/>
    <col min="3593" max="3593" width="20.6640625" style="243" customWidth="1"/>
    <col min="3594" max="3598" width="9.44140625" style="243" customWidth="1"/>
    <col min="3599" max="3599" width="10.88671875" style="243" customWidth="1"/>
    <col min="3600" max="3600" width="4.6640625" style="243" customWidth="1"/>
    <col min="3601" max="3601" width="2" style="243" customWidth="1"/>
    <col min="3602" max="3838" width="9" style="243"/>
    <col min="3839" max="3839" width="22" style="243" customWidth="1"/>
    <col min="3840" max="3840" width="34.109375" style="243" customWidth="1"/>
    <col min="3841" max="3843" width="0" style="243" hidden="1" customWidth="1"/>
    <col min="3844" max="3848" width="15.6640625" style="243" customWidth="1"/>
    <col min="3849" max="3849" width="20.6640625" style="243" customWidth="1"/>
    <col min="3850" max="3854" width="9.44140625" style="243" customWidth="1"/>
    <col min="3855" max="3855" width="10.88671875" style="243" customWidth="1"/>
    <col min="3856" max="3856" width="4.6640625" style="243" customWidth="1"/>
    <col min="3857" max="3857" width="2" style="243" customWidth="1"/>
    <col min="3858" max="4094" width="9" style="243"/>
    <col min="4095" max="4095" width="22" style="243" customWidth="1"/>
    <col min="4096" max="4096" width="34.109375" style="243" customWidth="1"/>
    <col min="4097" max="4099" width="0" style="243" hidden="1" customWidth="1"/>
    <col min="4100" max="4104" width="15.6640625" style="243" customWidth="1"/>
    <col min="4105" max="4105" width="20.6640625" style="243" customWidth="1"/>
    <col min="4106" max="4110" width="9.44140625" style="243" customWidth="1"/>
    <col min="4111" max="4111" width="10.88671875" style="243" customWidth="1"/>
    <col min="4112" max="4112" width="4.6640625" style="243" customWidth="1"/>
    <col min="4113" max="4113" width="2" style="243" customWidth="1"/>
    <col min="4114" max="4350" width="9" style="243"/>
    <col min="4351" max="4351" width="22" style="243" customWidth="1"/>
    <col min="4352" max="4352" width="34.109375" style="243" customWidth="1"/>
    <col min="4353" max="4355" width="0" style="243" hidden="1" customWidth="1"/>
    <col min="4356" max="4360" width="15.6640625" style="243" customWidth="1"/>
    <col min="4361" max="4361" width="20.6640625" style="243" customWidth="1"/>
    <col min="4362" max="4366" width="9.44140625" style="243" customWidth="1"/>
    <col min="4367" max="4367" width="10.88671875" style="243" customWidth="1"/>
    <col min="4368" max="4368" width="4.6640625" style="243" customWidth="1"/>
    <col min="4369" max="4369" width="2" style="243" customWidth="1"/>
    <col min="4370" max="4606" width="9" style="243"/>
    <col min="4607" max="4607" width="22" style="243" customWidth="1"/>
    <col min="4608" max="4608" width="34.109375" style="243" customWidth="1"/>
    <col min="4609" max="4611" width="0" style="243" hidden="1" customWidth="1"/>
    <col min="4612" max="4616" width="15.6640625" style="243" customWidth="1"/>
    <col min="4617" max="4617" width="20.6640625" style="243" customWidth="1"/>
    <col min="4618" max="4622" width="9.44140625" style="243" customWidth="1"/>
    <col min="4623" max="4623" width="10.88671875" style="243" customWidth="1"/>
    <col min="4624" max="4624" width="4.6640625" style="243" customWidth="1"/>
    <col min="4625" max="4625" width="2" style="243" customWidth="1"/>
    <col min="4626" max="4862" width="9" style="243"/>
    <col min="4863" max="4863" width="22" style="243" customWidth="1"/>
    <col min="4864" max="4864" width="34.109375" style="243" customWidth="1"/>
    <col min="4865" max="4867" width="0" style="243" hidden="1" customWidth="1"/>
    <col min="4868" max="4872" width="15.6640625" style="243" customWidth="1"/>
    <col min="4873" max="4873" width="20.6640625" style="243" customWidth="1"/>
    <col min="4874" max="4878" width="9.44140625" style="243" customWidth="1"/>
    <col min="4879" max="4879" width="10.88671875" style="243" customWidth="1"/>
    <col min="4880" max="4880" width="4.6640625" style="243" customWidth="1"/>
    <col min="4881" max="4881" width="2" style="243" customWidth="1"/>
    <col min="4882" max="5118" width="9" style="243"/>
    <col min="5119" max="5119" width="22" style="243" customWidth="1"/>
    <col min="5120" max="5120" width="34.109375" style="243" customWidth="1"/>
    <col min="5121" max="5123" width="0" style="243" hidden="1" customWidth="1"/>
    <col min="5124" max="5128" width="15.6640625" style="243" customWidth="1"/>
    <col min="5129" max="5129" width="20.6640625" style="243" customWidth="1"/>
    <col min="5130" max="5134" width="9.44140625" style="243" customWidth="1"/>
    <col min="5135" max="5135" width="10.88671875" style="243" customWidth="1"/>
    <col min="5136" max="5136" width="4.6640625" style="243" customWidth="1"/>
    <col min="5137" max="5137" width="2" style="243" customWidth="1"/>
    <col min="5138" max="5374" width="9" style="243"/>
    <col min="5375" max="5375" width="22" style="243" customWidth="1"/>
    <col min="5376" max="5376" width="34.109375" style="243" customWidth="1"/>
    <col min="5377" max="5379" width="0" style="243" hidden="1" customWidth="1"/>
    <col min="5380" max="5384" width="15.6640625" style="243" customWidth="1"/>
    <col min="5385" max="5385" width="20.6640625" style="243" customWidth="1"/>
    <col min="5386" max="5390" width="9.44140625" style="243" customWidth="1"/>
    <col min="5391" max="5391" width="10.88671875" style="243" customWidth="1"/>
    <col min="5392" max="5392" width="4.6640625" style="243" customWidth="1"/>
    <col min="5393" max="5393" width="2" style="243" customWidth="1"/>
    <col min="5394" max="5630" width="9" style="243"/>
    <col min="5631" max="5631" width="22" style="243" customWidth="1"/>
    <col min="5632" max="5632" width="34.109375" style="243" customWidth="1"/>
    <col min="5633" max="5635" width="0" style="243" hidden="1" customWidth="1"/>
    <col min="5636" max="5640" width="15.6640625" style="243" customWidth="1"/>
    <col min="5641" max="5641" width="20.6640625" style="243" customWidth="1"/>
    <col min="5642" max="5646" width="9.44140625" style="243" customWidth="1"/>
    <col min="5647" max="5647" width="10.88671875" style="243" customWidth="1"/>
    <col min="5648" max="5648" width="4.6640625" style="243" customWidth="1"/>
    <col min="5649" max="5649" width="2" style="243" customWidth="1"/>
    <col min="5650" max="5886" width="9" style="243"/>
    <col min="5887" max="5887" width="22" style="243" customWidth="1"/>
    <col min="5888" max="5888" width="34.109375" style="243" customWidth="1"/>
    <col min="5889" max="5891" width="0" style="243" hidden="1" customWidth="1"/>
    <col min="5892" max="5896" width="15.6640625" style="243" customWidth="1"/>
    <col min="5897" max="5897" width="20.6640625" style="243" customWidth="1"/>
    <col min="5898" max="5902" width="9.44140625" style="243" customWidth="1"/>
    <col min="5903" max="5903" width="10.88671875" style="243" customWidth="1"/>
    <col min="5904" max="5904" width="4.6640625" style="243" customWidth="1"/>
    <col min="5905" max="5905" width="2" style="243" customWidth="1"/>
    <col min="5906" max="6142" width="9" style="243"/>
    <col min="6143" max="6143" width="22" style="243" customWidth="1"/>
    <col min="6144" max="6144" width="34.109375" style="243" customWidth="1"/>
    <col min="6145" max="6147" width="0" style="243" hidden="1" customWidth="1"/>
    <col min="6148" max="6152" width="15.6640625" style="243" customWidth="1"/>
    <col min="6153" max="6153" width="20.6640625" style="243" customWidth="1"/>
    <col min="6154" max="6158" width="9.44140625" style="243" customWidth="1"/>
    <col min="6159" max="6159" width="10.88671875" style="243" customWidth="1"/>
    <col min="6160" max="6160" width="4.6640625" style="243" customWidth="1"/>
    <col min="6161" max="6161" width="2" style="243" customWidth="1"/>
    <col min="6162" max="6398" width="9" style="243"/>
    <col min="6399" max="6399" width="22" style="243" customWidth="1"/>
    <col min="6400" max="6400" width="34.109375" style="243" customWidth="1"/>
    <col min="6401" max="6403" width="0" style="243" hidden="1" customWidth="1"/>
    <col min="6404" max="6408" width="15.6640625" style="243" customWidth="1"/>
    <col min="6409" max="6409" width="20.6640625" style="243" customWidth="1"/>
    <col min="6410" max="6414" width="9.44140625" style="243" customWidth="1"/>
    <col min="6415" max="6415" width="10.88671875" style="243" customWidth="1"/>
    <col min="6416" max="6416" width="4.6640625" style="243" customWidth="1"/>
    <col min="6417" max="6417" width="2" style="243" customWidth="1"/>
    <col min="6418" max="6654" width="9" style="243"/>
    <col min="6655" max="6655" width="22" style="243" customWidth="1"/>
    <col min="6656" max="6656" width="34.109375" style="243" customWidth="1"/>
    <col min="6657" max="6659" width="0" style="243" hidden="1" customWidth="1"/>
    <col min="6660" max="6664" width="15.6640625" style="243" customWidth="1"/>
    <col min="6665" max="6665" width="20.6640625" style="243" customWidth="1"/>
    <col min="6666" max="6670" width="9.44140625" style="243" customWidth="1"/>
    <col min="6671" max="6671" width="10.88671875" style="243" customWidth="1"/>
    <col min="6672" max="6672" width="4.6640625" style="243" customWidth="1"/>
    <col min="6673" max="6673" width="2" style="243" customWidth="1"/>
    <col min="6674" max="6910" width="9" style="243"/>
    <col min="6911" max="6911" width="22" style="243" customWidth="1"/>
    <col min="6912" max="6912" width="34.109375" style="243" customWidth="1"/>
    <col min="6913" max="6915" width="0" style="243" hidden="1" customWidth="1"/>
    <col min="6916" max="6920" width="15.6640625" style="243" customWidth="1"/>
    <col min="6921" max="6921" width="20.6640625" style="243" customWidth="1"/>
    <col min="6922" max="6926" width="9.44140625" style="243" customWidth="1"/>
    <col min="6927" max="6927" width="10.88671875" style="243" customWidth="1"/>
    <col min="6928" max="6928" width="4.6640625" style="243" customWidth="1"/>
    <col min="6929" max="6929" width="2" style="243" customWidth="1"/>
    <col min="6930" max="7166" width="9" style="243"/>
    <col min="7167" max="7167" width="22" style="243" customWidth="1"/>
    <col min="7168" max="7168" width="34.109375" style="243" customWidth="1"/>
    <col min="7169" max="7171" width="0" style="243" hidden="1" customWidth="1"/>
    <col min="7172" max="7176" width="15.6640625" style="243" customWidth="1"/>
    <col min="7177" max="7177" width="20.6640625" style="243" customWidth="1"/>
    <col min="7178" max="7182" width="9.44140625" style="243" customWidth="1"/>
    <col min="7183" max="7183" width="10.88671875" style="243" customWidth="1"/>
    <col min="7184" max="7184" width="4.6640625" style="243" customWidth="1"/>
    <col min="7185" max="7185" width="2" style="243" customWidth="1"/>
    <col min="7186" max="7422" width="9" style="243"/>
    <col min="7423" max="7423" width="22" style="243" customWidth="1"/>
    <col min="7424" max="7424" width="34.109375" style="243" customWidth="1"/>
    <col min="7425" max="7427" width="0" style="243" hidden="1" customWidth="1"/>
    <col min="7428" max="7432" width="15.6640625" style="243" customWidth="1"/>
    <col min="7433" max="7433" width="20.6640625" style="243" customWidth="1"/>
    <col min="7434" max="7438" width="9.44140625" style="243" customWidth="1"/>
    <col min="7439" max="7439" width="10.88671875" style="243" customWidth="1"/>
    <col min="7440" max="7440" width="4.6640625" style="243" customWidth="1"/>
    <col min="7441" max="7441" width="2" style="243" customWidth="1"/>
    <col min="7442" max="7678" width="9" style="243"/>
    <col min="7679" max="7679" width="22" style="243" customWidth="1"/>
    <col min="7680" max="7680" width="34.109375" style="243" customWidth="1"/>
    <col min="7681" max="7683" width="0" style="243" hidden="1" customWidth="1"/>
    <col min="7684" max="7688" width="15.6640625" style="243" customWidth="1"/>
    <col min="7689" max="7689" width="20.6640625" style="243" customWidth="1"/>
    <col min="7690" max="7694" width="9.44140625" style="243" customWidth="1"/>
    <col min="7695" max="7695" width="10.88671875" style="243" customWidth="1"/>
    <col min="7696" max="7696" width="4.6640625" style="243" customWidth="1"/>
    <col min="7697" max="7697" width="2" style="243" customWidth="1"/>
    <col min="7698" max="7934" width="9" style="243"/>
    <col min="7935" max="7935" width="22" style="243" customWidth="1"/>
    <col min="7936" max="7936" width="34.109375" style="243" customWidth="1"/>
    <col min="7937" max="7939" width="0" style="243" hidden="1" customWidth="1"/>
    <col min="7940" max="7944" width="15.6640625" style="243" customWidth="1"/>
    <col min="7945" max="7945" width="20.6640625" style="243" customWidth="1"/>
    <col min="7946" max="7950" width="9.44140625" style="243" customWidth="1"/>
    <col min="7951" max="7951" width="10.88671875" style="243" customWidth="1"/>
    <col min="7952" max="7952" width="4.6640625" style="243" customWidth="1"/>
    <col min="7953" max="7953" width="2" style="243" customWidth="1"/>
    <col min="7954" max="8190" width="9" style="243"/>
    <col min="8191" max="8191" width="22" style="243" customWidth="1"/>
    <col min="8192" max="8192" width="34.109375" style="243" customWidth="1"/>
    <col min="8193" max="8195" width="0" style="243" hidden="1" customWidth="1"/>
    <col min="8196" max="8200" width="15.6640625" style="243" customWidth="1"/>
    <col min="8201" max="8201" width="20.6640625" style="243" customWidth="1"/>
    <col min="8202" max="8206" width="9.44140625" style="243" customWidth="1"/>
    <col min="8207" max="8207" width="10.88671875" style="243" customWidth="1"/>
    <col min="8208" max="8208" width="4.6640625" style="243" customWidth="1"/>
    <col min="8209" max="8209" width="2" style="243" customWidth="1"/>
    <col min="8210" max="8446" width="9" style="243"/>
    <col min="8447" max="8447" width="22" style="243" customWidth="1"/>
    <col min="8448" max="8448" width="34.109375" style="243" customWidth="1"/>
    <col min="8449" max="8451" width="0" style="243" hidden="1" customWidth="1"/>
    <col min="8452" max="8456" width="15.6640625" style="243" customWidth="1"/>
    <col min="8457" max="8457" width="20.6640625" style="243" customWidth="1"/>
    <col min="8458" max="8462" width="9.44140625" style="243" customWidth="1"/>
    <col min="8463" max="8463" width="10.88671875" style="243" customWidth="1"/>
    <col min="8464" max="8464" width="4.6640625" style="243" customWidth="1"/>
    <col min="8465" max="8465" width="2" style="243" customWidth="1"/>
    <col min="8466" max="8702" width="9" style="243"/>
    <col min="8703" max="8703" width="22" style="243" customWidth="1"/>
    <col min="8704" max="8704" width="34.109375" style="243" customWidth="1"/>
    <col min="8705" max="8707" width="0" style="243" hidden="1" customWidth="1"/>
    <col min="8708" max="8712" width="15.6640625" style="243" customWidth="1"/>
    <col min="8713" max="8713" width="20.6640625" style="243" customWidth="1"/>
    <col min="8714" max="8718" width="9.44140625" style="243" customWidth="1"/>
    <col min="8719" max="8719" width="10.88671875" style="243" customWidth="1"/>
    <col min="8720" max="8720" width="4.6640625" style="243" customWidth="1"/>
    <col min="8721" max="8721" width="2" style="243" customWidth="1"/>
    <col min="8722" max="8958" width="9" style="243"/>
    <col min="8959" max="8959" width="22" style="243" customWidth="1"/>
    <col min="8960" max="8960" width="34.109375" style="243" customWidth="1"/>
    <col min="8961" max="8963" width="0" style="243" hidden="1" customWidth="1"/>
    <col min="8964" max="8968" width="15.6640625" style="243" customWidth="1"/>
    <col min="8969" max="8969" width="20.6640625" style="243" customWidth="1"/>
    <col min="8970" max="8974" width="9.44140625" style="243" customWidth="1"/>
    <col min="8975" max="8975" width="10.88671875" style="243" customWidth="1"/>
    <col min="8976" max="8976" width="4.6640625" style="243" customWidth="1"/>
    <col min="8977" max="8977" width="2" style="243" customWidth="1"/>
    <col min="8978" max="9214" width="9" style="243"/>
    <col min="9215" max="9215" width="22" style="243" customWidth="1"/>
    <col min="9216" max="9216" width="34.109375" style="243" customWidth="1"/>
    <col min="9217" max="9219" width="0" style="243" hidden="1" customWidth="1"/>
    <col min="9220" max="9224" width="15.6640625" style="243" customWidth="1"/>
    <col min="9225" max="9225" width="20.6640625" style="243" customWidth="1"/>
    <col min="9226" max="9230" width="9.44140625" style="243" customWidth="1"/>
    <col min="9231" max="9231" width="10.88671875" style="243" customWidth="1"/>
    <col min="9232" max="9232" width="4.6640625" style="243" customWidth="1"/>
    <col min="9233" max="9233" width="2" style="243" customWidth="1"/>
    <col min="9234" max="9470" width="9" style="243"/>
    <col min="9471" max="9471" width="22" style="243" customWidth="1"/>
    <col min="9472" max="9472" width="34.109375" style="243" customWidth="1"/>
    <col min="9473" max="9475" width="0" style="243" hidden="1" customWidth="1"/>
    <col min="9476" max="9480" width="15.6640625" style="243" customWidth="1"/>
    <col min="9481" max="9481" width="20.6640625" style="243" customWidth="1"/>
    <col min="9482" max="9486" width="9.44140625" style="243" customWidth="1"/>
    <col min="9487" max="9487" width="10.88671875" style="243" customWidth="1"/>
    <col min="9488" max="9488" width="4.6640625" style="243" customWidth="1"/>
    <col min="9489" max="9489" width="2" style="243" customWidth="1"/>
    <col min="9490" max="9726" width="9" style="243"/>
    <col min="9727" max="9727" width="22" style="243" customWidth="1"/>
    <col min="9728" max="9728" width="34.109375" style="243" customWidth="1"/>
    <col min="9729" max="9731" width="0" style="243" hidden="1" customWidth="1"/>
    <col min="9732" max="9736" width="15.6640625" style="243" customWidth="1"/>
    <col min="9737" max="9737" width="20.6640625" style="243" customWidth="1"/>
    <col min="9738" max="9742" width="9.44140625" style="243" customWidth="1"/>
    <col min="9743" max="9743" width="10.88671875" style="243" customWidth="1"/>
    <col min="9744" max="9744" width="4.6640625" style="243" customWidth="1"/>
    <col min="9745" max="9745" width="2" style="243" customWidth="1"/>
    <col min="9746" max="9982" width="9" style="243"/>
    <col min="9983" max="9983" width="22" style="243" customWidth="1"/>
    <col min="9984" max="9984" width="34.109375" style="243" customWidth="1"/>
    <col min="9985" max="9987" width="0" style="243" hidden="1" customWidth="1"/>
    <col min="9988" max="9992" width="15.6640625" style="243" customWidth="1"/>
    <col min="9993" max="9993" width="20.6640625" style="243" customWidth="1"/>
    <col min="9994" max="9998" width="9.44140625" style="243" customWidth="1"/>
    <col min="9999" max="9999" width="10.88671875" style="243" customWidth="1"/>
    <col min="10000" max="10000" width="4.6640625" style="243" customWidth="1"/>
    <col min="10001" max="10001" width="2" style="243" customWidth="1"/>
    <col min="10002" max="10238" width="9" style="243"/>
    <col min="10239" max="10239" width="22" style="243" customWidth="1"/>
    <col min="10240" max="10240" width="34.109375" style="243" customWidth="1"/>
    <col min="10241" max="10243" width="0" style="243" hidden="1" customWidth="1"/>
    <col min="10244" max="10248" width="15.6640625" style="243" customWidth="1"/>
    <col min="10249" max="10249" width="20.6640625" style="243" customWidth="1"/>
    <col min="10250" max="10254" width="9.44140625" style="243" customWidth="1"/>
    <col min="10255" max="10255" width="10.88671875" style="243" customWidth="1"/>
    <col min="10256" max="10256" width="4.6640625" style="243" customWidth="1"/>
    <col min="10257" max="10257" width="2" style="243" customWidth="1"/>
    <col min="10258" max="10494" width="9" style="243"/>
    <col min="10495" max="10495" width="22" style="243" customWidth="1"/>
    <col min="10496" max="10496" width="34.109375" style="243" customWidth="1"/>
    <col min="10497" max="10499" width="0" style="243" hidden="1" customWidth="1"/>
    <col min="10500" max="10504" width="15.6640625" style="243" customWidth="1"/>
    <col min="10505" max="10505" width="20.6640625" style="243" customWidth="1"/>
    <col min="10506" max="10510" width="9.44140625" style="243" customWidth="1"/>
    <col min="10511" max="10511" width="10.88671875" style="243" customWidth="1"/>
    <col min="10512" max="10512" width="4.6640625" style="243" customWidth="1"/>
    <col min="10513" max="10513" width="2" style="243" customWidth="1"/>
    <col min="10514" max="10750" width="9" style="243"/>
    <col min="10751" max="10751" width="22" style="243" customWidth="1"/>
    <col min="10752" max="10752" width="34.109375" style="243" customWidth="1"/>
    <col min="10753" max="10755" width="0" style="243" hidden="1" customWidth="1"/>
    <col min="10756" max="10760" width="15.6640625" style="243" customWidth="1"/>
    <col min="10761" max="10761" width="20.6640625" style="243" customWidth="1"/>
    <col min="10762" max="10766" width="9.44140625" style="243" customWidth="1"/>
    <col min="10767" max="10767" width="10.88671875" style="243" customWidth="1"/>
    <col min="10768" max="10768" width="4.6640625" style="243" customWidth="1"/>
    <col min="10769" max="10769" width="2" style="243" customWidth="1"/>
    <col min="10770" max="11006" width="9" style="243"/>
    <col min="11007" max="11007" width="22" style="243" customWidth="1"/>
    <col min="11008" max="11008" width="34.109375" style="243" customWidth="1"/>
    <col min="11009" max="11011" width="0" style="243" hidden="1" customWidth="1"/>
    <col min="11012" max="11016" width="15.6640625" style="243" customWidth="1"/>
    <col min="11017" max="11017" width="20.6640625" style="243" customWidth="1"/>
    <col min="11018" max="11022" width="9.44140625" style="243" customWidth="1"/>
    <col min="11023" max="11023" width="10.88671875" style="243" customWidth="1"/>
    <col min="11024" max="11024" width="4.6640625" style="243" customWidth="1"/>
    <col min="11025" max="11025" width="2" style="243" customWidth="1"/>
    <col min="11026" max="11262" width="9" style="243"/>
    <col min="11263" max="11263" width="22" style="243" customWidth="1"/>
    <col min="11264" max="11264" width="34.109375" style="243" customWidth="1"/>
    <col min="11265" max="11267" width="0" style="243" hidden="1" customWidth="1"/>
    <col min="11268" max="11272" width="15.6640625" style="243" customWidth="1"/>
    <col min="11273" max="11273" width="20.6640625" style="243" customWidth="1"/>
    <col min="11274" max="11278" width="9.44140625" style="243" customWidth="1"/>
    <col min="11279" max="11279" width="10.88671875" style="243" customWidth="1"/>
    <col min="11280" max="11280" width="4.6640625" style="243" customWidth="1"/>
    <col min="11281" max="11281" width="2" style="243" customWidth="1"/>
    <col min="11282" max="11518" width="9" style="243"/>
    <col min="11519" max="11519" width="22" style="243" customWidth="1"/>
    <col min="11520" max="11520" width="34.109375" style="243" customWidth="1"/>
    <col min="11521" max="11523" width="0" style="243" hidden="1" customWidth="1"/>
    <col min="11524" max="11528" width="15.6640625" style="243" customWidth="1"/>
    <col min="11529" max="11529" width="20.6640625" style="243" customWidth="1"/>
    <col min="11530" max="11534" width="9.44140625" style="243" customWidth="1"/>
    <col min="11535" max="11535" width="10.88671875" style="243" customWidth="1"/>
    <col min="11536" max="11536" width="4.6640625" style="243" customWidth="1"/>
    <col min="11537" max="11537" width="2" style="243" customWidth="1"/>
    <col min="11538" max="11774" width="9" style="243"/>
    <col min="11775" max="11775" width="22" style="243" customWidth="1"/>
    <col min="11776" max="11776" width="34.109375" style="243" customWidth="1"/>
    <col min="11777" max="11779" width="0" style="243" hidden="1" customWidth="1"/>
    <col min="11780" max="11784" width="15.6640625" style="243" customWidth="1"/>
    <col min="11785" max="11785" width="20.6640625" style="243" customWidth="1"/>
    <col min="11786" max="11790" width="9.44140625" style="243" customWidth="1"/>
    <col min="11791" max="11791" width="10.88671875" style="243" customWidth="1"/>
    <col min="11792" max="11792" width="4.6640625" style="243" customWidth="1"/>
    <col min="11793" max="11793" width="2" style="243" customWidth="1"/>
    <col min="11794" max="12030" width="9" style="243"/>
    <col min="12031" max="12031" width="22" style="243" customWidth="1"/>
    <col min="12032" max="12032" width="34.109375" style="243" customWidth="1"/>
    <col min="12033" max="12035" width="0" style="243" hidden="1" customWidth="1"/>
    <col min="12036" max="12040" width="15.6640625" style="243" customWidth="1"/>
    <col min="12041" max="12041" width="20.6640625" style="243" customWidth="1"/>
    <col min="12042" max="12046" width="9.44140625" style="243" customWidth="1"/>
    <col min="12047" max="12047" width="10.88671875" style="243" customWidth="1"/>
    <col min="12048" max="12048" width="4.6640625" style="243" customWidth="1"/>
    <col min="12049" max="12049" width="2" style="243" customWidth="1"/>
    <col min="12050" max="12286" width="9" style="243"/>
    <col min="12287" max="12287" width="22" style="243" customWidth="1"/>
    <col min="12288" max="12288" width="34.109375" style="243" customWidth="1"/>
    <col min="12289" max="12291" width="0" style="243" hidden="1" customWidth="1"/>
    <col min="12292" max="12296" width="15.6640625" style="243" customWidth="1"/>
    <col min="12297" max="12297" width="20.6640625" style="243" customWidth="1"/>
    <col min="12298" max="12302" width="9.44140625" style="243" customWidth="1"/>
    <col min="12303" max="12303" width="10.88671875" style="243" customWidth="1"/>
    <col min="12304" max="12304" width="4.6640625" style="243" customWidth="1"/>
    <col min="12305" max="12305" width="2" style="243" customWidth="1"/>
    <col min="12306" max="12542" width="9" style="243"/>
    <col min="12543" max="12543" width="22" style="243" customWidth="1"/>
    <col min="12544" max="12544" width="34.109375" style="243" customWidth="1"/>
    <col min="12545" max="12547" width="0" style="243" hidden="1" customWidth="1"/>
    <col min="12548" max="12552" width="15.6640625" style="243" customWidth="1"/>
    <col min="12553" max="12553" width="20.6640625" style="243" customWidth="1"/>
    <col min="12554" max="12558" width="9.44140625" style="243" customWidth="1"/>
    <col min="12559" max="12559" width="10.88671875" style="243" customWidth="1"/>
    <col min="12560" max="12560" width="4.6640625" style="243" customWidth="1"/>
    <col min="12561" max="12561" width="2" style="243" customWidth="1"/>
    <col min="12562" max="12798" width="9" style="243"/>
    <col min="12799" max="12799" width="22" style="243" customWidth="1"/>
    <col min="12800" max="12800" width="34.109375" style="243" customWidth="1"/>
    <col min="12801" max="12803" width="0" style="243" hidden="1" customWidth="1"/>
    <col min="12804" max="12808" width="15.6640625" style="243" customWidth="1"/>
    <col min="12809" max="12809" width="20.6640625" style="243" customWidth="1"/>
    <col min="12810" max="12814" width="9.44140625" style="243" customWidth="1"/>
    <col min="12815" max="12815" width="10.88671875" style="243" customWidth="1"/>
    <col min="12816" max="12816" width="4.6640625" style="243" customWidth="1"/>
    <col min="12817" max="12817" width="2" style="243" customWidth="1"/>
    <col min="12818" max="13054" width="9" style="243"/>
    <col min="13055" max="13055" width="22" style="243" customWidth="1"/>
    <col min="13056" max="13056" width="34.109375" style="243" customWidth="1"/>
    <col min="13057" max="13059" width="0" style="243" hidden="1" customWidth="1"/>
    <col min="13060" max="13064" width="15.6640625" style="243" customWidth="1"/>
    <col min="13065" max="13065" width="20.6640625" style="243" customWidth="1"/>
    <col min="13066" max="13070" width="9.44140625" style="243" customWidth="1"/>
    <col min="13071" max="13071" width="10.88671875" style="243" customWidth="1"/>
    <col min="13072" max="13072" width="4.6640625" style="243" customWidth="1"/>
    <col min="13073" max="13073" width="2" style="243" customWidth="1"/>
    <col min="13074" max="13310" width="9" style="243"/>
    <col min="13311" max="13311" width="22" style="243" customWidth="1"/>
    <col min="13312" max="13312" width="34.109375" style="243" customWidth="1"/>
    <col min="13313" max="13315" width="0" style="243" hidden="1" customWidth="1"/>
    <col min="13316" max="13320" width="15.6640625" style="243" customWidth="1"/>
    <col min="13321" max="13321" width="20.6640625" style="243" customWidth="1"/>
    <col min="13322" max="13326" width="9.44140625" style="243" customWidth="1"/>
    <col min="13327" max="13327" width="10.88671875" style="243" customWidth="1"/>
    <col min="13328" max="13328" width="4.6640625" style="243" customWidth="1"/>
    <col min="13329" max="13329" width="2" style="243" customWidth="1"/>
    <col min="13330" max="13566" width="9" style="243"/>
    <col min="13567" max="13567" width="22" style="243" customWidth="1"/>
    <col min="13568" max="13568" width="34.109375" style="243" customWidth="1"/>
    <col min="13569" max="13571" width="0" style="243" hidden="1" customWidth="1"/>
    <col min="13572" max="13576" width="15.6640625" style="243" customWidth="1"/>
    <col min="13577" max="13577" width="20.6640625" style="243" customWidth="1"/>
    <col min="13578" max="13582" width="9.44140625" style="243" customWidth="1"/>
    <col min="13583" max="13583" width="10.88671875" style="243" customWidth="1"/>
    <col min="13584" max="13584" width="4.6640625" style="243" customWidth="1"/>
    <col min="13585" max="13585" width="2" style="243" customWidth="1"/>
    <col min="13586" max="13822" width="9" style="243"/>
    <col min="13823" max="13823" width="22" style="243" customWidth="1"/>
    <col min="13824" max="13824" width="34.109375" style="243" customWidth="1"/>
    <col min="13825" max="13827" width="0" style="243" hidden="1" customWidth="1"/>
    <col min="13828" max="13832" width="15.6640625" style="243" customWidth="1"/>
    <col min="13833" max="13833" width="20.6640625" style="243" customWidth="1"/>
    <col min="13834" max="13838" width="9.44140625" style="243" customWidth="1"/>
    <col min="13839" max="13839" width="10.88671875" style="243" customWidth="1"/>
    <col min="13840" max="13840" width="4.6640625" style="243" customWidth="1"/>
    <col min="13841" max="13841" width="2" style="243" customWidth="1"/>
    <col min="13842" max="14078" width="9" style="243"/>
    <col min="14079" max="14079" width="22" style="243" customWidth="1"/>
    <col min="14080" max="14080" width="34.109375" style="243" customWidth="1"/>
    <col min="14081" max="14083" width="0" style="243" hidden="1" customWidth="1"/>
    <col min="14084" max="14088" width="15.6640625" style="243" customWidth="1"/>
    <col min="14089" max="14089" width="20.6640625" style="243" customWidth="1"/>
    <col min="14090" max="14094" width="9.44140625" style="243" customWidth="1"/>
    <col min="14095" max="14095" width="10.88671875" style="243" customWidth="1"/>
    <col min="14096" max="14096" width="4.6640625" style="243" customWidth="1"/>
    <col min="14097" max="14097" width="2" style="243" customWidth="1"/>
    <col min="14098" max="14334" width="9" style="243"/>
    <col min="14335" max="14335" width="22" style="243" customWidth="1"/>
    <col min="14336" max="14336" width="34.109375" style="243" customWidth="1"/>
    <col min="14337" max="14339" width="0" style="243" hidden="1" customWidth="1"/>
    <col min="14340" max="14344" width="15.6640625" style="243" customWidth="1"/>
    <col min="14345" max="14345" width="20.6640625" style="243" customWidth="1"/>
    <col min="14346" max="14350" width="9.44140625" style="243" customWidth="1"/>
    <col min="14351" max="14351" width="10.88671875" style="243" customWidth="1"/>
    <col min="14352" max="14352" width="4.6640625" style="243" customWidth="1"/>
    <col min="14353" max="14353" width="2" style="243" customWidth="1"/>
    <col min="14354" max="14590" width="9" style="243"/>
    <col min="14591" max="14591" width="22" style="243" customWidth="1"/>
    <col min="14592" max="14592" width="34.109375" style="243" customWidth="1"/>
    <col min="14593" max="14595" width="0" style="243" hidden="1" customWidth="1"/>
    <col min="14596" max="14600" width="15.6640625" style="243" customWidth="1"/>
    <col min="14601" max="14601" width="20.6640625" style="243" customWidth="1"/>
    <col min="14602" max="14606" width="9.44140625" style="243" customWidth="1"/>
    <col min="14607" max="14607" width="10.88671875" style="243" customWidth="1"/>
    <col min="14608" max="14608" width="4.6640625" style="243" customWidth="1"/>
    <col min="14609" max="14609" width="2" style="243" customWidth="1"/>
    <col min="14610" max="14846" width="9" style="243"/>
    <col min="14847" max="14847" width="22" style="243" customWidth="1"/>
    <col min="14848" max="14848" width="34.109375" style="243" customWidth="1"/>
    <col min="14849" max="14851" width="0" style="243" hidden="1" customWidth="1"/>
    <col min="14852" max="14856" width="15.6640625" style="243" customWidth="1"/>
    <col min="14857" max="14857" width="20.6640625" style="243" customWidth="1"/>
    <col min="14858" max="14862" width="9.44140625" style="243" customWidth="1"/>
    <col min="14863" max="14863" width="10.88671875" style="243" customWidth="1"/>
    <col min="14864" max="14864" width="4.6640625" style="243" customWidth="1"/>
    <col min="14865" max="14865" width="2" style="243" customWidth="1"/>
    <col min="14866" max="15102" width="9" style="243"/>
    <col min="15103" max="15103" width="22" style="243" customWidth="1"/>
    <col min="15104" max="15104" width="34.109375" style="243" customWidth="1"/>
    <col min="15105" max="15107" width="0" style="243" hidden="1" customWidth="1"/>
    <col min="15108" max="15112" width="15.6640625" style="243" customWidth="1"/>
    <col min="15113" max="15113" width="20.6640625" style="243" customWidth="1"/>
    <col min="15114" max="15118" width="9.44140625" style="243" customWidth="1"/>
    <col min="15119" max="15119" width="10.88671875" style="243" customWidth="1"/>
    <col min="15120" max="15120" width="4.6640625" style="243" customWidth="1"/>
    <col min="15121" max="15121" width="2" style="243" customWidth="1"/>
    <col min="15122" max="15358" width="9" style="243"/>
    <col min="15359" max="15359" width="22" style="243" customWidth="1"/>
    <col min="15360" max="15360" width="34.109375" style="243" customWidth="1"/>
    <col min="15361" max="15363" width="0" style="243" hidden="1" customWidth="1"/>
    <col min="15364" max="15368" width="15.6640625" style="243" customWidth="1"/>
    <col min="15369" max="15369" width="20.6640625" style="243" customWidth="1"/>
    <col min="15370" max="15374" width="9.44140625" style="243" customWidth="1"/>
    <col min="15375" max="15375" width="10.88671875" style="243" customWidth="1"/>
    <col min="15376" max="15376" width="4.6640625" style="243" customWidth="1"/>
    <col min="15377" max="15377" width="2" style="243" customWidth="1"/>
    <col min="15378" max="15614" width="9" style="243"/>
    <col min="15615" max="15615" width="22" style="243" customWidth="1"/>
    <col min="15616" max="15616" width="34.109375" style="243" customWidth="1"/>
    <col min="15617" max="15619" width="0" style="243" hidden="1" customWidth="1"/>
    <col min="15620" max="15624" width="15.6640625" style="243" customWidth="1"/>
    <col min="15625" max="15625" width="20.6640625" style="243" customWidth="1"/>
    <col min="15626" max="15630" width="9.44140625" style="243" customWidth="1"/>
    <col min="15631" max="15631" width="10.88671875" style="243" customWidth="1"/>
    <col min="15632" max="15632" width="4.6640625" style="243" customWidth="1"/>
    <col min="15633" max="15633" width="2" style="243" customWidth="1"/>
    <col min="15634" max="15870" width="9" style="243"/>
    <col min="15871" max="15871" width="22" style="243" customWidth="1"/>
    <col min="15872" max="15872" width="34.109375" style="243" customWidth="1"/>
    <col min="15873" max="15875" width="0" style="243" hidden="1" customWidth="1"/>
    <col min="15876" max="15880" width="15.6640625" style="243" customWidth="1"/>
    <col min="15881" max="15881" width="20.6640625" style="243" customWidth="1"/>
    <col min="15882" max="15886" width="9.44140625" style="243" customWidth="1"/>
    <col min="15887" max="15887" width="10.88671875" style="243" customWidth="1"/>
    <col min="15888" max="15888" width="4.6640625" style="243" customWidth="1"/>
    <col min="15889" max="15889" width="2" style="243" customWidth="1"/>
    <col min="15890" max="16126" width="9" style="243"/>
    <col min="16127" max="16127" width="22" style="243" customWidth="1"/>
    <col min="16128" max="16128" width="34.109375" style="243" customWidth="1"/>
    <col min="16129" max="16131" width="0" style="243" hidden="1" customWidth="1"/>
    <col min="16132" max="16136" width="15.6640625" style="243" customWidth="1"/>
    <col min="16137" max="16137" width="20.6640625" style="243" customWidth="1"/>
    <col min="16138" max="16142" width="9.44140625" style="243" customWidth="1"/>
    <col min="16143" max="16143" width="10.88671875" style="243" customWidth="1"/>
    <col min="16144" max="16144" width="4.6640625" style="243" customWidth="1"/>
    <col min="16145" max="16145" width="2" style="243" customWidth="1"/>
    <col min="16146" max="16377" width="9" style="243"/>
    <col min="16378" max="16384" width="9" style="243" customWidth="1"/>
  </cols>
  <sheetData>
    <row r="1" spans="1:15" ht="10.95" customHeight="1"/>
    <row r="2" spans="1:15" ht="25.2" customHeight="1" thickBot="1">
      <c r="A2" s="913" t="s">
        <v>197</v>
      </c>
      <c r="B2" s="914" t="s">
        <v>370</v>
      </c>
      <c r="C2" s="915"/>
      <c r="D2" s="915"/>
      <c r="E2" s="915"/>
      <c r="F2" s="917" t="s">
        <v>371</v>
      </c>
    </row>
    <row r="3" spans="1:15" ht="14.4" customHeight="1" thickTop="1" thickBot="1">
      <c r="A3" s="911"/>
      <c r="B3" s="912"/>
    </row>
    <row r="4" spans="1:15" ht="33" customHeight="1" thickBot="1">
      <c r="A4" s="247"/>
      <c r="B4" s="799"/>
      <c r="C4" s="959" t="s">
        <v>290</v>
      </c>
      <c r="D4" s="960" t="s">
        <v>322</v>
      </c>
      <c r="E4" s="1019" t="s">
        <v>340</v>
      </c>
      <c r="F4" s="801"/>
      <c r="G4" s="247"/>
      <c r="H4" s="243"/>
      <c r="N4" s="243"/>
      <c r="O4" s="243"/>
    </row>
    <row r="5" spans="1:15" ht="18" customHeight="1" thickBot="1">
      <c r="A5" s="923" t="s">
        <v>376</v>
      </c>
      <c r="B5" s="922" t="s">
        <v>377</v>
      </c>
      <c r="C5" s="961">
        <v>0.56299999999999994</v>
      </c>
      <c r="D5" s="965">
        <v>0.56774976309295022</v>
      </c>
      <c r="E5" s="811">
        <v>0.58254638720524543</v>
      </c>
      <c r="F5" s="782"/>
      <c r="G5" s="247"/>
      <c r="H5" s="243"/>
      <c r="N5" s="243"/>
      <c r="O5" s="243"/>
    </row>
    <row r="6" spans="1:15" ht="16.95" customHeight="1" thickBot="1">
      <c r="A6" s="810" t="s">
        <v>378</v>
      </c>
      <c r="B6" s="892" t="s">
        <v>380</v>
      </c>
      <c r="C6" s="962">
        <v>5.1999999999999998E-2</v>
      </c>
      <c r="D6" s="966">
        <v>5.6321431077233107E-2</v>
      </c>
      <c r="E6" s="812">
        <v>5.5646607462874254E-2</v>
      </c>
      <c r="F6" s="802"/>
      <c r="G6" s="247"/>
      <c r="H6" s="243"/>
      <c r="K6" s="245"/>
      <c r="N6" s="243"/>
      <c r="O6" s="243"/>
    </row>
    <row r="7" spans="1:15" ht="16.95" customHeight="1" thickBot="1">
      <c r="A7" s="809" t="s">
        <v>379</v>
      </c>
      <c r="B7" s="891" t="s">
        <v>381</v>
      </c>
      <c r="C7" s="963">
        <v>0.372</v>
      </c>
      <c r="D7" s="967">
        <v>0.37731977792360738</v>
      </c>
      <c r="E7" s="813">
        <v>0.39093521387523067</v>
      </c>
      <c r="F7" s="802"/>
      <c r="G7" s="247"/>
      <c r="H7" s="243"/>
      <c r="N7" s="243"/>
      <c r="O7" s="243"/>
    </row>
    <row r="8" spans="1:15" ht="16.95" customHeight="1" thickBot="1">
      <c r="A8" s="810" t="s">
        <v>439</v>
      </c>
      <c r="B8" s="1081" t="s">
        <v>440</v>
      </c>
      <c r="C8" s="964">
        <v>0.13900000000000001</v>
      </c>
      <c r="D8" s="966">
        <v>0.13410855409210959</v>
      </c>
      <c r="E8" s="812">
        <v>0.13596456586714051</v>
      </c>
      <c r="F8" s="802"/>
      <c r="G8" s="247"/>
      <c r="H8" s="243"/>
      <c r="N8" s="243"/>
      <c r="O8" s="243"/>
    </row>
    <row r="9" spans="1:15" ht="49.2" customHeight="1">
      <c r="A9" s="911"/>
      <c r="B9" s="912"/>
      <c r="C9" s="916"/>
      <c r="D9" s="916"/>
      <c r="E9" s="916"/>
    </row>
    <row r="10" spans="1:15" ht="25.2" customHeight="1" thickBot="1">
      <c r="A10" s="784" t="s">
        <v>18</v>
      </c>
      <c r="B10" s="793" t="s">
        <v>372</v>
      </c>
      <c r="C10" s="915"/>
      <c r="D10" s="915"/>
      <c r="E10" s="915"/>
      <c r="F10" s="917" t="s">
        <v>373</v>
      </c>
    </row>
    <row r="11" spans="1:15" ht="14.4" customHeight="1" thickTop="1" thickBot="1">
      <c r="A11" s="911"/>
      <c r="B11" s="912"/>
    </row>
    <row r="12" spans="1:15" ht="13.95" customHeight="1">
      <c r="C12" s="1096" t="s">
        <v>290</v>
      </c>
      <c r="D12" s="1098" t="s">
        <v>322</v>
      </c>
      <c r="E12" s="1094" t="s">
        <v>340</v>
      </c>
      <c r="F12" s="1092" t="s">
        <v>389</v>
      </c>
      <c r="G12" s="247"/>
      <c r="H12" s="243"/>
      <c r="N12" s="243"/>
      <c r="O12" s="243"/>
    </row>
    <row r="13" spans="1:15" ht="18" customHeight="1" thickBot="1">
      <c r="A13" s="919" t="s">
        <v>242</v>
      </c>
      <c r="B13" s="920"/>
      <c r="C13" s="1097"/>
      <c r="D13" s="1099"/>
      <c r="E13" s="1095"/>
      <c r="F13" s="1093"/>
      <c r="G13" s="803"/>
      <c r="H13" s="243"/>
      <c r="N13" s="243"/>
      <c r="O13" s="243"/>
    </row>
    <row r="14" spans="1:15" ht="14.4" thickBot="1">
      <c r="A14" s="786" t="s">
        <v>19</v>
      </c>
      <c r="B14" s="794" t="s">
        <v>243</v>
      </c>
      <c r="C14" s="968">
        <v>108.7</v>
      </c>
      <c r="D14" s="889">
        <v>106.102</v>
      </c>
      <c r="E14" s="804">
        <v>112.39</v>
      </c>
      <c r="F14" s="924">
        <v>125</v>
      </c>
      <c r="G14" s="724" t="s">
        <v>336</v>
      </c>
      <c r="H14" s="243"/>
      <c r="N14" s="243"/>
      <c r="O14" s="243"/>
    </row>
    <row r="15" spans="1:15" ht="14.4" thickBot="1">
      <c r="A15" s="787" t="s">
        <v>20</v>
      </c>
      <c r="B15" s="795" t="s">
        <v>244</v>
      </c>
      <c r="C15" s="969">
        <v>120.81</v>
      </c>
      <c r="D15" s="890">
        <v>123.7569</v>
      </c>
      <c r="E15" s="805">
        <v>130.55000000000001</v>
      </c>
      <c r="F15" s="924">
        <v>135</v>
      </c>
      <c r="G15" s="724" t="s">
        <v>336</v>
      </c>
      <c r="H15" s="243"/>
      <c r="N15" s="243"/>
      <c r="O15" s="243"/>
    </row>
    <row r="16" spans="1:15" ht="14.25" customHeight="1">
      <c r="A16" s="783"/>
      <c r="B16" s="796"/>
      <c r="C16" s="619"/>
      <c r="D16" s="619"/>
      <c r="E16" s="619"/>
      <c r="F16" s="802"/>
      <c r="G16" s="247"/>
      <c r="H16" s="243"/>
      <c r="N16" s="243"/>
      <c r="O16" s="243"/>
    </row>
    <row r="17" spans="1:15" ht="18" customHeight="1" thickBot="1">
      <c r="A17" s="788" t="s">
        <v>245</v>
      </c>
      <c r="B17" s="620"/>
      <c r="C17" s="609"/>
      <c r="D17" s="609"/>
      <c r="E17" s="609"/>
      <c r="F17" s="802"/>
      <c r="G17" s="247"/>
      <c r="H17" s="243"/>
      <c r="N17" s="243"/>
      <c r="O17" s="243"/>
    </row>
    <row r="18" spans="1:15" ht="14.4" thickBot="1">
      <c r="A18" s="789" t="s">
        <v>19</v>
      </c>
      <c r="B18" s="794" t="s">
        <v>243</v>
      </c>
      <c r="C18" s="968">
        <v>108.83</v>
      </c>
      <c r="D18" s="889">
        <v>110.71</v>
      </c>
      <c r="E18" s="804">
        <v>122.39</v>
      </c>
      <c r="F18" s="802"/>
      <c r="G18" s="247"/>
      <c r="H18" s="243"/>
      <c r="N18" s="243"/>
      <c r="O18" s="243"/>
    </row>
    <row r="19" spans="1:15" ht="14.4" thickBot="1">
      <c r="A19" s="787" t="s">
        <v>20</v>
      </c>
      <c r="B19" s="795" t="s">
        <v>244</v>
      </c>
      <c r="C19" s="970">
        <v>119.55</v>
      </c>
      <c r="D19" s="971">
        <v>129.80000000000001</v>
      </c>
      <c r="E19" s="805">
        <v>136.69999999999999</v>
      </c>
      <c r="F19" s="834"/>
      <c r="G19" s="806"/>
      <c r="H19" s="243"/>
      <c r="N19" s="243"/>
      <c r="O19" s="243"/>
    </row>
    <row r="20" spans="1:15" ht="12" customHeight="1">
      <c r="A20" s="909"/>
      <c r="B20" s="910"/>
      <c r="C20" s="600"/>
      <c r="D20" s="600"/>
      <c r="E20" s="600"/>
      <c r="F20" s="600"/>
      <c r="G20" s="600"/>
      <c r="H20" s="600"/>
    </row>
    <row r="21" spans="1:15" ht="7.95" customHeight="1">
      <c r="A21" s="909"/>
      <c r="B21" s="910"/>
      <c r="C21" s="600"/>
      <c r="D21" s="600"/>
      <c r="E21" s="600"/>
      <c r="F21" s="600"/>
      <c r="G21" s="600"/>
      <c r="H21" s="600"/>
    </row>
    <row r="22" spans="1:15" ht="12" customHeight="1">
      <c r="A22" s="909" t="s">
        <v>387</v>
      </c>
      <c r="B22" s="910" t="s">
        <v>388</v>
      </c>
      <c r="C22" s="600"/>
      <c r="D22" s="600"/>
      <c r="E22" s="600"/>
      <c r="F22" s="600"/>
      <c r="G22" s="600"/>
      <c r="H22" s="600"/>
    </row>
    <row r="23" spans="1:15" s="246" customFormat="1" ht="49.95" customHeight="1">
      <c r="A23" s="789"/>
      <c r="B23" s="835"/>
      <c r="C23" s="836"/>
      <c r="D23" s="836"/>
      <c r="E23" s="834"/>
      <c r="F23" s="834"/>
      <c r="G23" s="806"/>
    </row>
    <row r="24" spans="1:15" s="104" customFormat="1" ht="24.6" customHeight="1" thickBot="1">
      <c r="A24" s="1020" t="s">
        <v>374</v>
      </c>
      <c r="B24" s="918" t="s">
        <v>375</v>
      </c>
      <c r="C24" s="814"/>
      <c r="D24" s="814"/>
      <c r="E24" s="921"/>
      <c r="F24" s="593" t="s">
        <v>196</v>
      </c>
      <c r="G24" s="621"/>
      <c r="H24" s="790"/>
      <c r="L24" s="258"/>
    </row>
    <row r="25" spans="1:15" s="104" customFormat="1" ht="29.1" customHeight="1" thickTop="1">
      <c r="A25" s="726" t="s">
        <v>320</v>
      </c>
      <c r="B25" s="727"/>
      <c r="C25" s="815"/>
      <c r="D25" s="815"/>
      <c r="E25" s="725"/>
      <c r="F25" s="621"/>
      <c r="G25" s="621"/>
      <c r="H25" s="790"/>
      <c r="L25" s="258"/>
    </row>
    <row r="26" spans="1:15" s="21" customFormat="1" ht="18" customHeight="1">
      <c r="A26" s="790"/>
      <c r="B26" s="622" t="s">
        <v>246</v>
      </c>
      <c r="C26" s="622" t="s">
        <v>247</v>
      </c>
      <c r="D26" s="622" t="s">
        <v>355</v>
      </c>
      <c r="E26" s="817"/>
      <c r="F26" s="807"/>
      <c r="G26" s="807"/>
      <c r="H26" s="807"/>
      <c r="I26" s="259"/>
      <c r="J26" s="259"/>
      <c r="K26" s="259"/>
    </row>
    <row r="27" spans="1:15" s="96" customFormat="1" ht="24" customHeight="1">
      <c r="A27" s="791" t="s">
        <v>263</v>
      </c>
      <c r="B27" s="623">
        <v>1700</v>
      </c>
      <c r="C27" s="624">
        <v>800</v>
      </c>
      <c r="D27" s="893">
        <v>3500</v>
      </c>
      <c r="E27" s="903"/>
      <c r="F27" s="808"/>
      <c r="G27" s="808"/>
      <c r="H27" s="808"/>
    </row>
    <row r="28" spans="1:15" s="260" customFormat="1" ht="24" customHeight="1">
      <c r="A28" s="625" t="s">
        <v>248</v>
      </c>
      <c r="B28" s="626">
        <v>0</v>
      </c>
      <c r="C28" s="627">
        <v>500</v>
      </c>
      <c r="D28" s="894">
        <v>1500</v>
      </c>
      <c r="E28" s="903"/>
      <c r="F28" s="808"/>
      <c r="G28" s="808"/>
      <c r="H28" s="808"/>
    </row>
    <row r="29" spans="1:15" ht="13.2">
      <c r="A29" s="792"/>
      <c r="B29" s="628"/>
      <c r="C29" s="816"/>
      <c r="D29" s="816"/>
      <c r="E29" s="678"/>
      <c r="F29" s="679"/>
      <c r="G29" s="678"/>
      <c r="H29" s="679"/>
      <c r="I29" s="261"/>
      <c r="J29" s="261"/>
      <c r="K29" s="261"/>
      <c r="L29" s="261"/>
    </row>
    <row r="30" spans="1:15" ht="12" customHeight="1">
      <c r="A30" s="909"/>
      <c r="B30" s="910"/>
      <c r="C30" s="972"/>
      <c r="D30" s="600"/>
      <c r="E30" s="600"/>
      <c r="F30" s="600"/>
      <c r="G30" s="600"/>
      <c r="H30" s="600"/>
      <c r="N30" s="243"/>
      <c r="O30" s="243"/>
    </row>
    <row r="31" spans="1:15" ht="13.2">
      <c r="A31" s="908"/>
      <c r="B31" s="797"/>
      <c r="C31" s="600"/>
      <c r="D31" s="600"/>
      <c r="E31" s="600"/>
      <c r="F31" s="600"/>
      <c r="G31" s="724"/>
      <c r="H31" s="724"/>
    </row>
    <row r="32" spans="1:15" ht="12" customHeight="1">
      <c r="A32" s="247"/>
      <c r="B32" s="797"/>
      <c r="C32" s="600"/>
      <c r="D32" s="600"/>
      <c r="E32" s="600"/>
      <c r="F32" s="600"/>
      <c r="G32" s="600"/>
      <c r="H32" s="600"/>
    </row>
    <row r="33" spans="1:8" ht="6.6" customHeight="1">
      <c r="A33" s="678"/>
      <c r="B33" s="798"/>
      <c r="C33" s="600"/>
      <c r="D33" s="600"/>
      <c r="E33" s="600"/>
      <c r="F33" s="600"/>
      <c r="G33" s="600"/>
      <c r="H33" s="600"/>
    </row>
    <row r="34" spans="1:8" ht="12" customHeight="1">
      <c r="A34" s="247"/>
      <c r="B34" s="799"/>
      <c r="C34" s="243"/>
      <c r="D34" s="243"/>
      <c r="E34" s="243"/>
      <c r="G34" s="243"/>
      <c r="H34" s="243"/>
    </row>
    <row r="35" spans="1:8" ht="13.2">
      <c r="A35" s="247"/>
      <c r="B35" s="797"/>
      <c r="C35" s="243"/>
      <c r="D35" s="243"/>
      <c r="E35" s="243"/>
      <c r="G35" s="243"/>
      <c r="H35" s="243"/>
    </row>
    <row r="36" spans="1:8" ht="13.2">
      <c r="A36" s="247"/>
      <c r="B36" s="797"/>
      <c r="C36" s="243"/>
      <c r="D36" s="243"/>
      <c r="E36" s="243"/>
      <c r="G36" s="243"/>
      <c r="H36" s="243"/>
    </row>
    <row r="37" spans="1:8">
      <c r="A37" s="247"/>
      <c r="B37" s="799"/>
      <c r="C37" s="243"/>
      <c r="D37" s="243"/>
      <c r="E37" s="243"/>
      <c r="G37" s="243"/>
      <c r="H37" s="243"/>
    </row>
    <row r="38" spans="1:8">
      <c r="A38" s="247"/>
      <c r="B38" s="799"/>
      <c r="C38" s="243"/>
      <c r="D38" s="243"/>
      <c r="E38" s="243"/>
      <c r="G38" s="243"/>
      <c r="H38" s="243"/>
    </row>
    <row r="39" spans="1:8" ht="13.2">
      <c r="A39" s="247"/>
      <c r="B39" s="797"/>
      <c r="C39" s="243"/>
      <c r="D39" s="243"/>
      <c r="E39" s="243"/>
      <c r="G39" s="243"/>
      <c r="H39" s="243"/>
    </row>
    <row r="40" spans="1:8" ht="13.2">
      <c r="A40" s="247"/>
      <c r="B40" s="797"/>
      <c r="C40" s="243"/>
      <c r="D40" s="243"/>
      <c r="E40" s="243"/>
      <c r="G40" s="243"/>
      <c r="H40" s="243"/>
    </row>
    <row r="41" spans="1:8">
      <c r="A41" s="800"/>
      <c r="B41" s="799"/>
      <c r="C41" s="243"/>
      <c r="D41" s="243"/>
      <c r="E41" s="243"/>
      <c r="G41" s="243"/>
      <c r="H41" s="243"/>
    </row>
    <row r="42" spans="1:8">
      <c r="A42" s="247"/>
      <c r="B42" s="799"/>
      <c r="C42" s="243"/>
      <c r="D42" s="243"/>
      <c r="E42" s="243"/>
      <c r="G42" s="243"/>
      <c r="H42" s="243"/>
    </row>
    <row r="43" spans="1:8">
      <c r="A43" s="247"/>
      <c r="B43" s="799"/>
      <c r="C43" s="243"/>
      <c r="D43" s="243"/>
      <c r="E43" s="243"/>
      <c r="G43" s="243"/>
      <c r="H43" s="243"/>
    </row>
    <row r="44" spans="1:8">
      <c r="A44" s="247"/>
      <c r="B44" s="799"/>
      <c r="C44" s="243"/>
      <c r="D44" s="243"/>
      <c r="E44" s="243"/>
      <c r="G44" s="243"/>
      <c r="H44" s="243"/>
    </row>
    <row r="45" spans="1:8">
      <c r="A45" s="247"/>
      <c r="B45" s="799"/>
      <c r="C45" s="243"/>
      <c r="D45" s="243"/>
      <c r="E45" s="243"/>
      <c r="G45" s="243"/>
      <c r="H45" s="243"/>
    </row>
    <row r="46" spans="1:8">
      <c r="A46" s="247"/>
      <c r="B46" s="799"/>
      <c r="C46" s="243"/>
      <c r="D46" s="243"/>
      <c r="E46" s="243"/>
      <c r="G46" s="243"/>
      <c r="H46" s="243"/>
    </row>
    <row r="47" spans="1:8">
      <c r="A47" s="247"/>
      <c r="B47" s="799"/>
      <c r="C47" s="243"/>
      <c r="D47" s="243"/>
      <c r="E47" s="243"/>
      <c r="G47" s="243"/>
      <c r="H47" s="243"/>
    </row>
    <row r="48" spans="1:8">
      <c r="A48" s="247"/>
      <c r="B48" s="799"/>
      <c r="C48" s="243"/>
      <c r="D48" s="243"/>
      <c r="E48" s="243"/>
      <c r="G48" s="243"/>
      <c r="H48" s="243"/>
    </row>
    <row r="49" spans="1:8">
      <c r="A49" s="247"/>
      <c r="B49" s="799"/>
      <c r="C49" s="243"/>
      <c r="D49" s="243"/>
      <c r="E49" s="243"/>
      <c r="G49" s="243"/>
      <c r="H49" s="243"/>
    </row>
    <row r="50" spans="1:8">
      <c r="A50" s="247"/>
      <c r="B50" s="799"/>
      <c r="C50" s="243"/>
      <c r="D50" s="243"/>
      <c r="E50" s="243"/>
      <c r="G50" s="243"/>
      <c r="H50" s="243"/>
    </row>
    <row r="51" spans="1:8">
      <c r="A51" s="247"/>
      <c r="B51" s="799"/>
      <c r="C51" s="243"/>
      <c r="D51" s="243"/>
      <c r="E51" s="243"/>
      <c r="G51" s="243"/>
      <c r="H51" s="243"/>
    </row>
    <row r="52" spans="1:8">
      <c r="A52" s="247"/>
      <c r="B52" s="799"/>
      <c r="C52" s="243"/>
      <c r="D52" s="243"/>
      <c r="E52" s="243"/>
      <c r="G52" s="243"/>
      <c r="H52" s="243"/>
    </row>
    <row r="53" spans="1:8">
      <c r="A53" s="247"/>
      <c r="B53" s="799"/>
      <c r="C53" s="243"/>
      <c r="D53" s="243"/>
      <c r="E53" s="243"/>
      <c r="G53" s="243"/>
      <c r="H53" s="243"/>
    </row>
    <row r="54" spans="1:8">
      <c r="A54" s="247"/>
      <c r="C54" s="243"/>
      <c r="D54" s="243"/>
      <c r="E54" s="243"/>
      <c r="G54" s="243"/>
      <c r="H54" s="243"/>
    </row>
    <row r="55" spans="1:8">
      <c r="A55" s="247"/>
      <c r="C55" s="243"/>
      <c r="D55" s="243"/>
      <c r="E55" s="243"/>
      <c r="G55" s="243"/>
      <c r="H55" s="243"/>
    </row>
    <row r="56" spans="1:8">
      <c r="A56" s="247"/>
      <c r="C56" s="243"/>
      <c r="D56" s="243"/>
      <c r="E56" s="243"/>
      <c r="G56" s="243"/>
      <c r="H56" s="243"/>
    </row>
    <row r="57" spans="1:8">
      <c r="A57" s="247"/>
      <c r="C57" s="243"/>
      <c r="D57" s="243"/>
      <c r="E57" s="243"/>
      <c r="G57" s="243"/>
      <c r="H57" s="243"/>
    </row>
    <row r="58" spans="1:8">
      <c r="A58" s="247"/>
      <c r="C58" s="243"/>
      <c r="D58" s="243"/>
      <c r="E58" s="243"/>
      <c r="G58" s="243"/>
      <c r="H58" s="243"/>
    </row>
    <row r="59" spans="1:8">
      <c r="A59" s="247"/>
      <c r="C59" s="243"/>
      <c r="D59" s="243"/>
      <c r="E59" s="243"/>
      <c r="G59" s="243"/>
      <c r="H59" s="243"/>
    </row>
    <row r="60" spans="1:8">
      <c r="A60" s="247"/>
      <c r="C60" s="243"/>
      <c r="D60" s="243"/>
      <c r="E60" s="243"/>
      <c r="G60" s="243"/>
      <c r="H60" s="243"/>
    </row>
    <row r="61" spans="1:8">
      <c r="A61" s="247"/>
      <c r="C61" s="243"/>
      <c r="D61" s="243"/>
      <c r="E61" s="243"/>
      <c r="G61" s="243"/>
      <c r="H61" s="243"/>
    </row>
    <row r="62" spans="1:8">
      <c r="A62" s="247"/>
      <c r="C62" s="243"/>
      <c r="D62" s="243"/>
      <c r="E62" s="243"/>
      <c r="G62" s="243"/>
      <c r="H62" s="243"/>
    </row>
    <row r="63" spans="1:8">
      <c r="A63" s="247"/>
      <c r="C63" s="243"/>
      <c r="D63" s="243"/>
      <c r="E63" s="243"/>
      <c r="G63" s="243"/>
      <c r="H63" s="243"/>
    </row>
    <row r="64" spans="1:8">
      <c r="A64" s="247"/>
      <c r="C64" s="243"/>
      <c r="D64" s="243"/>
      <c r="E64" s="243"/>
      <c r="G64" s="243"/>
      <c r="H64" s="243"/>
    </row>
    <row r="65" spans="1:8">
      <c r="A65" s="247"/>
      <c r="C65" s="243"/>
      <c r="D65" s="243"/>
      <c r="E65" s="243"/>
      <c r="G65" s="243"/>
      <c r="H65" s="243"/>
    </row>
    <row r="66" spans="1:8">
      <c r="A66" s="247"/>
      <c r="C66" s="243"/>
      <c r="D66" s="243"/>
      <c r="E66" s="243"/>
      <c r="G66" s="243"/>
      <c r="H66" s="243"/>
    </row>
    <row r="67" spans="1:8">
      <c r="A67" s="247"/>
      <c r="C67" s="243"/>
      <c r="D67" s="243"/>
      <c r="E67" s="243"/>
      <c r="G67" s="243"/>
      <c r="H67" s="243"/>
    </row>
    <row r="68" spans="1:8">
      <c r="A68" s="247"/>
      <c r="C68" s="243"/>
      <c r="D68" s="243"/>
      <c r="E68" s="243"/>
      <c r="G68" s="243"/>
      <c r="H68" s="243"/>
    </row>
    <row r="69" spans="1:8">
      <c r="A69" s="247"/>
      <c r="C69" s="243"/>
      <c r="D69" s="243"/>
      <c r="E69" s="243"/>
      <c r="G69" s="243"/>
      <c r="H69" s="243"/>
    </row>
    <row r="70" spans="1:8">
      <c r="A70" s="247"/>
      <c r="C70" s="243"/>
      <c r="D70" s="243"/>
      <c r="E70" s="243"/>
      <c r="G70" s="243"/>
      <c r="H70" s="243"/>
    </row>
    <row r="71" spans="1:8">
      <c r="A71" s="247"/>
      <c r="C71" s="243"/>
      <c r="D71" s="243"/>
      <c r="E71" s="243"/>
      <c r="G71" s="243"/>
      <c r="H71" s="243"/>
    </row>
    <row r="72" spans="1:8">
      <c r="A72" s="247"/>
      <c r="C72" s="243"/>
      <c r="D72" s="243"/>
      <c r="E72" s="243"/>
      <c r="G72" s="243"/>
      <c r="H72" s="243"/>
    </row>
    <row r="73" spans="1:8">
      <c r="A73" s="247"/>
      <c r="C73" s="243"/>
      <c r="D73" s="243"/>
      <c r="E73" s="243"/>
      <c r="G73" s="243"/>
      <c r="H73" s="243"/>
    </row>
    <row r="74" spans="1:8">
      <c r="A74" s="247"/>
      <c r="C74" s="243"/>
      <c r="D74" s="243"/>
      <c r="E74" s="243"/>
      <c r="G74" s="243"/>
      <c r="H74" s="243"/>
    </row>
    <row r="75" spans="1:8">
      <c r="A75" s="247"/>
      <c r="C75" s="243"/>
      <c r="D75" s="243"/>
      <c r="E75" s="243"/>
      <c r="G75" s="243"/>
      <c r="H75" s="243"/>
    </row>
    <row r="76" spans="1:8">
      <c r="A76" s="247"/>
      <c r="C76" s="243"/>
      <c r="D76" s="243"/>
      <c r="E76" s="243"/>
      <c r="G76" s="243"/>
      <c r="H76" s="243"/>
    </row>
    <row r="77" spans="1:8">
      <c r="A77" s="247"/>
      <c r="C77" s="243"/>
      <c r="D77" s="243"/>
      <c r="E77" s="243"/>
      <c r="G77" s="243"/>
      <c r="H77" s="243"/>
    </row>
    <row r="78" spans="1:8">
      <c r="A78" s="247"/>
      <c r="C78" s="243"/>
      <c r="D78" s="243"/>
      <c r="E78" s="243"/>
      <c r="G78" s="243"/>
      <c r="H78" s="243"/>
    </row>
    <row r="79" spans="1:8">
      <c r="A79" s="247"/>
      <c r="C79" s="243"/>
      <c r="D79" s="243"/>
      <c r="E79" s="243"/>
      <c r="G79" s="243"/>
      <c r="H79" s="243"/>
    </row>
    <row r="80" spans="1:8">
      <c r="A80" s="247"/>
      <c r="C80" s="243"/>
      <c r="D80" s="243"/>
      <c r="E80" s="243"/>
      <c r="G80" s="243"/>
      <c r="H80" s="243"/>
    </row>
    <row r="81" spans="1:8">
      <c r="A81" s="247"/>
      <c r="C81" s="243"/>
      <c r="D81" s="243"/>
      <c r="E81" s="243"/>
      <c r="G81" s="243"/>
      <c r="H81" s="243"/>
    </row>
    <row r="82" spans="1:8">
      <c r="A82" s="247"/>
      <c r="C82" s="243"/>
      <c r="D82" s="243"/>
      <c r="E82" s="243"/>
      <c r="G82" s="243"/>
      <c r="H82" s="243"/>
    </row>
    <row r="83" spans="1:8">
      <c r="A83" s="247"/>
      <c r="C83" s="243"/>
      <c r="D83" s="243"/>
      <c r="E83" s="243"/>
      <c r="G83" s="243"/>
      <c r="H83" s="243"/>
    </row>
    <row r="84" spans="1:8">
      <c r="A84" s="247"/>
      <c r="C84" s="243"/>
      <c r="D84" s="243"/>
      <c r="E84" s="243"/>
      <c r="G84" s="243"/>
      <c r="H84" s="243"/>
    </row>
    <row r="85" spans="1:8">
      <c r="A85" s="247"/>
      <c r="C85" s="243"/>
      <c r="D85" s="243"/>
      <c r="E85" s="243"/>
      <c r="G85" s="243"/>
      <c r="H85" s="243"/>
    </row>
    <row r="86" spans="1:8">
      <c r="A86" s="247"/>
      <c r="C86" s="243"/>
      <c r="D86" s="243"/>
      <c r="E86" s="243"/>
      <c r="G86" s="243"/>
      <c r="H86" s="243"/>
    </row>
    <row r="87" spans="1:8">
      <c r="A87" s="247"/>
      <c r="C87" s="243"/>
      <c r="D87" s="243"/>
      <c r="E87" s="243"/>
      <c r="G87" s="243"/>
      <c r="H87" s="243"/>
    </row>
    <row r="88" spans="1:8">
      <c r="A88" s="247"/>
      <c r="C88" s="243"/>
      <c r="D88" s="243"/>
      <c r="E88" s="243"/>
      <c r="G88" s="243"/>
      <c r="H88" s="243"/>
    </row>
    <row r="89" spans="1:8">
      <c r="A89" s="247"/>
      <c r="C89" s="243"/>
      <c r="D89" s="243"/>
      <c r="E89" s="243"/>
      <c r="G89" s="243"/>
      <c r="H89" s="243"/>
    </row>
    <row r="90" spans="1:8">
      <c r="A90" s="247"/>
      <c r="C90" s="243"/>
      <c r="D90" s="243"/>
      <c r="E90" s="243"/>
      <c r="G90" s="243"/>
      <c r="H90" s="243"/>
    </row>
    <row r="91" spans="1:8">
      <c r="A91" s="247"/>
      <c r="C91" s="243"/>
      <c r="D91" s="243"/>
      <c r="E91" s="243"/>
      <c r="G91" s="243"/>
      <c r="H91" s="243"/>
    </row>
    <row r="92" spans="1:8">
      <c r="A92" s="247"/>
      <c r="C92" s="243"/>
      <c r="D92" s="243"/>
      <c r="E92" s="243"/>
      <c r="G92" s="243"/>
      <c r="H92" s="243"/>
    </row>
    <row r="93" spans="1:8">
      <c r="A93" s="247"/>
      <c r="C93" s="243"/>
      <c r="D93" s="243"/>
      <c r="E93" s="243"/>
      <c r="G93" s="243"/>
      <c r="H93" s="243"/>
    </row>
    <row r="94" spans="1:8">
      <c r="A94" s="247"/>
      <c r="C94" s="243"/>
      <c r="D94" s="243"/>
      <c r="E94" s="243"/>
      <c r="G94" s="243"/>
      <c r="H94" s="243"/>
    </row>
    <row r="95" spans="1:8">
      <c r="A95" s="247"/>
      <c r="C95" s="243"/>
      <c r="D95" s="243"/>
      <c r="E95" s="243"/>
      <c r="G95" s="243"/>
      <c r="H95" s="243"/>
    </row>
    <row r="96" spans="1:8">
      <c r="A96" s="247"/>
      <c r="C96" s="243"/>
      <c r="D96" s="243"/>
      <c r="E96" s="243"/>
      <c r="G96" s="243"/>
      <c r="H96" s="243"/>
    </row>
    <row r="97" spans="1:8">
      <c r="A97" s="247"/>
      <c r="C97" s="243"/>
      <c r="D97" s="243"/>
      <c r="E97" s="243"/>
      <c r="G97" s="243"/>
      <c r="H97" s="243"/>
    </row>
    <row r="98" spans="1:8">
      <c r="A98" s="247"/>
      <c r="C98" s="243"/>
      <c r="D98" s="243"/>
      <c r="E98" s="243"/>
      <c r="G98" s="243"/>
      <c r="H98" s="243"/>
    </row>
    <row r="99" spans="1:8">
      <c r="A99" s="247"/>
      <c r="C99" s="243"/>
      <c r="D99" s="243"/>
      <c r="E99" s="243"/>
      <c r="G99" s="243"/>
      <c r="H99" s="243"/>
    </row>
    <row r="100" spans="1:8">
      <c r="A100" s="247"/>
      <c r="C100" s="243"/>
      <c r="D100" s="243"/>
      <c r="E100" s="243"/>
      <c r="G100" s="243"/>
      <c r="H100" s="243"/>
    </row>
    <row r="101" spans="1:8">
      <c r="A101" s="247"/>
      <c r="C101" s="243"/>
      <c r="D101" s="243"/>
      <c r="E101" s="243"/>
      <c r="G101" s="243"/>
      <c r="H101" s="243"/>
    </row>
    <row r="102" spans="1:8">
      <c r="A102" s="247"/>
      <c r="C102" s="243"/>
      <c r="D102" s="243"/>
      <c r="E102" s="243"/>
      <c r="G102" s="243"/>
      <c r="H102" s="243"/>
    </row>
    <row r="103" spans="1:8">
      <c r="A103" s="247"/>
      <c r="C103" s="243"/>
      <c r="D103" s="243"/>
      <c r="E103" s="243"/>
      <c r="G103" s="243"/>
      <c r="H103" s="243"/>
    </row>
    <row r="104" spans="1:8">
      <c r="A104" s="247"/>
      <c r="C104" s="243"/>
      <c r="D104" s="243"/>
      <c r="E104" s="243"/>
      <c r="G104" s="243"/>
      <c r="H104" s="243"/>
    </row>
    <row r="105" spans="1:8">
      <c r="A105" s="247"/>
      <c r="C105" s="243"/>
      <c r="D105" s="243"/>
      <c r="E105" s="243"/>
      <c r="G105" s="243"/>
      <c r="H105" s="243"/>
    </row>
    <row r="106" spans="1:8">
      <c r="A106" s="247"/>
      <c r="C106" s="243"/>
      <c r="D106" s="243"/>
      <c r="E106" s="243"/>
      <c r="G106" s="243"/>
      <c r="H106" s="243"/>
    </row>
    <row r="107" spans="1:8">
      <c r="A107" s="247"/>
      <c r="C107" s="243"/>
      <c r="D107" s="243"/>
      <c r="E107" s="243"/>
      <c r="G107" s="243"/>
      <c r="H107" s="243"/>
    </row>
    <row r="108" spans="1:8">
      <c r="A108" s="247"/>
      <c r="C108" s="243"/>
      <c r="D108" s="243"/>
      <c r="E108" s="243"/>
      <c r="G108" s="243"/>
      <c r="H108" s="243"/>
    </row>
    <row r="109" spans="1:8">
      <c r="A109" s="247"/>
      <c r="C109" s="243"/>
      <c r="D109" s="243"/>
      <c r="E109" s="243"/>
      <c r="G109" s="243"/>
      <c r="H109" s="243"/>
    </row>
    <row r="110" spans="1:8">
      <c r="A110" s="247"/>
      <c r="C110" s="243"/>
      <c r="D110" s="243"/>
      <c r="E110" s="243"/>
      <c r="G110" s="243"/>
      <c r="H110" s="243"/>
    </row>
    <row r="111" spans="1:8">
      <c r="A111" s="247"/>
      <c r="C111" s="243"/>
      <c r="D111" s="243"/>
      <c r="E111" s="243"/>
      <c r="G111" s="243"/>
      <c r="H111" s="243"/>
    </row>
    <row r="112" spans="1:8">
      <c r="A112" s="247"/>
      <c r="C112" s="243"/>
      <c r="D112" s="243"/>
      <c r="E112" s="243"/>
      <c r="G112" s="243"/>
      <c r="H112" s="243"/>
    </row>
    <row r="113" spans="1:8">
      <c r="A113" s="247"/>
      <c r="C113" s="243"/>
      <c r="D113" s="243"/>
      <c r="E113" s="243"/>
      <c r="G113" s="243"/>
      <c r="H113" s="243"/>
    </row>
    <row r="114" spans="1:8">
      <c r="A114" s="247"/>
      <c r="C114" s="243"/>
      <c r="D114" s="243"/>
      <c r="E114" s="243"/>
      <c r="G114" s="243"/>
      <c r="H114" s="243"/>
    </row>
    <row r="115" spans="1:8">
      <c r="A115" s="247"/>
      <c r="C115" s="243"/>
      <c r="D115" s="243"/>
      <c r="E115" s="243"/>
      <c r="G115" s="243"/>
      <c r="H115" s="243"/>
    </row>
    <row r="116" spans="1:8">
      <c r="A116" s="247"/>
      <c r="C116" s="243"/>
      <c r="D116" s="243"/>
      <c r="E116" s="243"/>
      <c r="G116" s="243"/>
      <c r="H116" s="243"/>
    </row>
    <row r="117" spans="1:8">
      <c r="A117" s="247"/>
      <c r="C117" s="243"/>
      <c r="D117" s="243"/>
      <c r="E117" s="243"/>
      <c r="G117" s="243"/>
      <c r="H117" s="243"/>
    </row>
    <row r="118" spans="1:8">
      <c r="C118" s="243"/>
      <c r="D118" s="243"/>
      <c r="E118" s="243"/>
      <c r="G118" s="243"/>
      <c r="H118" s="243"/>
    </row>
    <row r="119" spans="1:8">
      <c r="C119" s="243"/>
      <c r="D119" s="243"/>
      <c r="E119" s="243"/>
      <c r="G119" s="243"/>
      <c r="H119" s="243"/>
    </row>
    <row r="120" spans="1:8">
      <c r="C120" s="243"/>
      <c r="D120" s="243"/>
      <c r="E120" s="243"/>
      <c r="G120" s="243"/>
      <c r="H120" s="243"/>
    </row>
    <row r="121" spans="1:8">
      <c r="C121" s="243"/>
      <c r="D121" s="243"/>
      <c r="E121" s="243"/>
      <c r="G121" s="243"/>
      <c r="H121" s="243"/>
    </row>
    <row r="122" spans="1:8">
      <c r="C122" s="243"/>
      <c r="D122" s="243"/>
      <c r="E122" s="243"/>
      <c r="G122" s="243"/>
      <c r="H122" s="243"/>
    </row>
    <row r="123" spans="1:8">
      <c r="C123" s="243"/>
      <c r="D123" s="243"/>
      <c r="E123" s="243"/>
      <c r="G123" s="243"/>
      <c r="H123" s="243"/>
    </row>
    <row r="124" spans="1:8">
      <c r="C124" s="243"/>
      <c r="D124" s="243"/>
      <c r="E124" s="243"/>
      <c r="G124" s="243"/>
      <c r="H124" s="243"/>
    </row>
    <row r="125" spans="1:8">
      <c r="C125" s="243"/>
      <c r="D125" s="243"/>
      <c r="E125" s="243"/>
      <c r="G125" s="243"/>
      <c r="H125" s="243"/>
    </row>
    <row r="126" spans="1:8">
      <c r="C126" s="243"/>
      <c r="D126" s="243"/>
      <c r="E126" s="243"/>
      <c r="G126" s="243"/>
      <c r="H126" s="243"/>
    </row>
    <row r="127" spans="1:8">
      <c r="C127" s="243"/>
      <c r="D127" s="243"/>
      <c r="E127" s="243"/>
      <c r="G127" s="243"/>
      <c r="H127" s="243"/>
    </row>
    <row r="128" spans="1:8">
      <c r="C128" s="243"/>
      <c r="D128" s="243"/>
      <c r="E128" s="243"/>
      <c r="G128" s="243"/>
      <c r="H128" s="243"/>
    </row>
    <row r="129" spans="3:8">
      <c r="C129" s="243"/>
      <c r="D129" s="243"/>
      <c r="E129" s="243"/>
      <c r="G129" s="243"/>
      <c r="H129" s="243"/>
    </row>
    <row r="130" spans="3:8">
      <c r="C130" s="243"/>
      <c r="D130" s="243"/>
      <c r="E130" s="243"/>
      <c r="G130" s="243"/>
      <c r="H130" s="243"/>
    </row>
    <row r="131" spans="3:8">
      <c r="C131" s="243"/>
      <c r="D131" s="243"/>
      <c r="E131" s="243"/>
      <c r="G131" s="243"/>
      <c r="H131" s="243"/>
    </row>
    <row r="132" spans="3:8">
      <c r="C132" s="243"/>
      <c r="D132" s="243"/>
      <c r="E132" s="243"/>
      <c r="G132" s="243"/>
      <c r="H132" s="243"/>
    </row>
    <row r="133" spans="3:8">
      <c r="C133" s="243"/>
      <c r="D133" s="243"/>
      <c r="E133" s="243"/>
      <c r="G133" s="243"/>
      <c r="H133" s="243"/>
    </row>
    <row r="134" spans="3:8">
      <c r="C134" s="243"/>
      <c r="D134" s="243"/>
      <c r="E134" s="243"/>
      <c r="G134" s="243"/>
      <c r="H134" s="243"/>
    </row>
    <row r="135" spans="3:8">
      <c r="C135" s="243"/>
      <c r="D135" s="243"/>
      <c r="E135" s="243"/>
      <c r="G135" s="243"/>
      <c r="H135" s="243"/>
    </row>
    <row r="136" spans="3:8">
      <c r="C136" s="243"/>
      <c r="D136" s="243"/>
      <c r="E136" s="243"/>
      <c r="G136" s="243"/>
      <c r="H136" s="243"/>
    </row>
    <row r="137" spans="3:8">
      <c r="C137" s="243"/>
      <c r="D137" s="243"/>
      <c r="E137" s="243"/>
      <c r="G137" s="243"/>
      <c r="H137" s="243"/>
    </row>
    <row r="138" spans="3:8">
      <c r="C138" s="243"/>
      <c r="D138" s="243"/>
      <c r="E138" s="243"/>
      <c r="G138" s="243"/>
      <c r="H138" s="243"/>
    </row>
    <row r="139" spans="3:8">
      <c r="C139" s="243"/>
      <c r="D139" s="243"/>
      <c r="E139" s="243"/>
      <c r="G139" s="243"/>
      <c r="H139" s="243"/>
    </row>
    <row r="140" spans="3:8">
      <c r="C140" s="243"/>
      <c r="D140" s="243"/>
      <c r="E140" s="243"/>
      <c r="G140" s="243"/>
      <c r="H140" s="243"/>
    </row>
    <row r="141" spans="3:8">
      <c r="C141" s="243"/>
      <c r="D141" s="243"/>
      <c r="E141" s="243"/>
      <c r="G141" s="243"/>
      <c r="H141" s="243"/>
    </row>
    <row r="142" spans="3:8">
      <c r="C142" s="243"/>
      <c r="D142" s="243"/>
      <c r="E142" s="243"/>
      <c r="G142" s="243"/>
      <c r="H142" s="243"/>
    </row>
    <row r="143" spans="3:8">
      <c r="C143" s="243"/>
      <c r="D143" s="243"/>
      <c r="E143" s="243"/>
      <c r="G143" s="243"/>
      <c r="H143" s="243"/>
    </row>
    <row r="144" spans="3:8">
      <c r="C144" s="243"/>
      <c r="D144" s="243"/>
      <c r="E144" s="243"/>
      <c r="G144" s="243"/>
      <c r="H144" s="243"/>
    </row>
    <row r="145" spans="3:8">
      <c r="C145" s="243"/>
      <c r="D145" s="243"/>
      <c r="E145" s="243"/>
      <c r="G145" s="243"/>
      <c r="H145" s="243"/>
    </row>
    <row r="146" spans="3:8">
      <c r="C146" s="243"/>
      <c r="D146" s="243"/>
      <c r="E146" s="243"/>
      <c r="G146" s="243"/>
      <c r="H146" s="243"/>
    </row>
    <row r="147" spans="3:8">
      <c r="C147" s="243"/>
      <c r="D147" s="243"/>
      <c r="E147" s="243"/>
      <c r="G147" s="243"/>
      <c r="H147" s="243"/>
    </row>
    <row r="148" spans="3:8">
      <c r="C148" s="243"/>
      <c r="D148" s="243"/>
      <c r="E148" s="243"/>
      <c r="G148" s="243"/>
      <c r="H148" s="243"/>
    </row>
    <row r="149" spans="3:8">
      <c r="C149" s="243"/>
      <c r="D149" s="243"/>
      <c r="E149" s="243"/>
      <c r="G149" s="243"/>
      <c r="H149" s="243"/>
    </row>
    <row r="150" spans="3:8">
      <c r="C150" s="243"/>
      <c r="D150" s="243"/>
      <c r="E150" s="243"/>
      <c r="G150" s="243"/>
      <c r="H150" s="243"/>
    </row>
    <row r="151" spans="3:8">
      <c r="C151" s="243"/>
      <c r="D151" s="243"/>
      <c r="E151" s="243"/>
      <c r="G151" s="243"/>
      <c r="H151" s="243"/>
    </row>
    <row r="152" spans="3:8">
      <c r="C152" s="243"/>
      <c r="D152" s="243"/>
      <c r="E152" s="243"/>
      <c r="G152" s="243"/>
      <c r="H152" s="243"/>
    </row>
    <row r="153" spans="3:8">
      <c r="C153" s="243"/>
      <c r="D153" s="243"/>
      <c r="E153" s="243"/>
      <c r="G153" s="243"/>
      <c r="H153" s="243"/>
    </row>
    <row r="154" spans="3:8">
      <c r="C154" s="243"/>
      <c r="D154" s="243"/>
      <c r="E154" s="243"/>
      <c r="G154" s="243"/>
      <c r="H154" s="243"/>
    </row>
    <row r="155" spans="3:8">
      <c r="C155" s="243"/>
      <c r="D155" s="243"/>
      <c r="E155" s="243"/>
      <c r="G155" s="243"/>
      <c r="H155" s="243"/>
    </row>
    <row r="156" spans="3:8">
      <c r="C156" s="243"/>
      <c r="D156" s="243"/>
      <c r="E156" s="243"/>
      <c r="G156" s="243"/>
      <c r="H156" s="243"/>
    </row>
    <row r="157" spans="3:8">
      <c r="C157" s="243"/>
      <c r="D157" s="243"/>
      <c r="E157" s="243"/>
      <c r="G157" s="243"/>
      <c r="H157" s="243"/>
    </row>
    <row r="158" spans="3:8">
      <c r="C158" s="243"/>
      <c r="D158" s="243"/>
      <c r="E158" s="243"/>
      <c r="G158" s="243"/>
      <c r="H158" s="243"/>
    </row>
    <row r="159" spans="3:8">
      <c r="C159" s="243"/>
      <c r="D159" s="243"/>
      <c r="E159" s="243"/>
      <c r="G159" s="243"/>
      <c r="H159" s="243"/>
    </row>
    <row r="160" spans="3:8">
      <c r="C160" s="243"/>
      <c r="D160" s="243"/>
      <c r="E160" s="243"/>
      <c r="G160" s="243"/>
      <c r="H160" s="243"/>
    </row>
    <row r="161" spans="3:8">
      <c r="C161" s="243"/>
      <c r="D161" s="243"/>
      <c r="E161" s="243"/>
      <c r="G161" s="243"/>
      <c r="H161" s="243"/>
    </row>
    <row r="162" spans="3:8">
      <c r="C162" s="243"/>
      <c r="D162" s="243"/>
      <c r="E162" s="243"/>
      <c r="G162" s="243"/>
      <c r="H162" s="243"/>
    </row>
    <row r="163" spans="3:8">
      <c r="C163" s="243"/>
      <c r="D163" s="243"/>
      <c r="E163" s="243"/>
      <c r="G163" s="243"/>
      <c r="H163" s="243"/>
    </row>
    <row r="164" spans="3:8">
      <c r="C164" s="243"/>
      <c r="D164" s="243"/>
      <c r="E164" s="243"/>
      <c r="G164" s="243"/>
      <c r="H164" s="243"/>
    </row>
    <row r="165" spans="3:8">
      <c r="C165" s="243"/>
      <c r="D165" s="243"/>
      <c r="E165" s="243"/>
      <c r="G165" s="243"/>
      <c r="H165" s="243"/>
    </row>
    <row r="166" spans="3:8">
      <c r="C166" s="243"/>
      <c r="D166" s="243"/>
      <c r="E166" s="243"/>
      <c r="G166" s="243"/>
      <c r="H166" s="243"/>
    </row>
    <row r="167" spans="3:8">
      <c r="C167" s="243"/>
      <c r="D167" s="243"/>
      <c r="E167" s="243"/>
      <c r="G167" s="243"/>
      <c r="H167" s="243"/>
    </row>
    <row r="168" spans="3:8">
      <c r="C168" s="243"/>
      <c r="D168" s="243"/>
      <c r="E168" s="243"/>
      <c r="G168" s="243"/>
      <c r="H168" s="243"/>
    </row>
    <row r="169" spans="3:8">
      <c r="C169" s="243"/>
      <c r="D169" s="243"/>
      <c r="E169" s="243"/>
      <c r="G169" s="243"/>
      <c r="H169" s="243"/>
    </row>
    <row r="170" spans="3:8">
      <c r="C170" s="243"/>
      <c r="D170" s="243"/>
      <c r="E170" s="243"/>
      <c r="G170" s="243"/>
      <c r="H170" s="243"/>
    </row>
    <row r="171" spans="3:8">
      <c r="C171" s="243"/>
      <c r="D171" s="243"/>
      <c r="E171" s="243"/>
      <c r="G171" s="243"/>
      <c r="H171" s="243"/>
    </row>
    <row r="172" spans="3:8">
      <c r="C172" s="243"/>
      <c r="D172" s="243"/>
      <c r="E172" s="243"/>
      <c r="G172" s="243"/>
      <c r="H172" s="243"/>
    </row>
    <row r="173" spans="3:8">
      <c r="C173" s="243"/>
      <c r="D173" s="243"/>
      <c r="E173" s="243"/>
      <c r="G173" s="243"/>
      <c r="H173" s="243"/>
    </row>
    <row r="174" spans="3:8">
      <c r="C174" s="243"/>
      <c r="D174" s="243"/>
      <c r="E174" s="243"/>
      <c r="G174" s="243"/>
      <c r="H174" s="243"/>
    </row>
    <row r="175" spans="3:8">
      <c r="C175" s="243"/>
      <c r="D175" s="243"/>
      <c r="E175" s="243"/>
      <c r="G175" s="243"/>
      <c r="H175" s="243"/>
    </row>
    <row r="176" spans="3:8">
      <c r="C176" s="243"/>
      <c r="D176" s="243"/>
      <c r="E176" s="243"/>
      <c r="G176" s="243"/>
      <c r="H176" s="243"/>
    </row>
    <row r="177" spans="3:8">
      <c r="C177" s="243"/>
      <c r="D177" s="243"/>
      <c r="E177" s="243"/>
      <c r="G177" s="243"/>
      <c r="H177" s="243"/>
    </row>
    <row r="178" spans="3:8">
      <c r="C178" s="243"/>
      <c r="D178" s="243"/>
      <c r="E178" s="243"/>
      <c r="G178" s="243"/>
      <c r="H178" s="243"/>
    </row>
    <row r="179" spans="3:8">
      <c r="C179" s="243"/>
      <c r="D179" s="243"/>
      <c r="E179" s="243"/>
      <c r="G179" s="243"/>
      <c r="H179" s="243"/>
    </row>
    <row r="180" spans="3:8">
      <c r="C180" s="243"/>
      <c r="D180" s="243"/>
      <c r="E180" s="243"/>
      <c r="G180" s="243"/>
      <c r="H180" s="243"/>
    </row>
    <row r="181" spans="3:8">
      <c r="C181" s="243"/>
      <c r="D181" s="243"/>
      <c r="E181" s="243"/>
      <c r="G181" s="243"/>
      <c r="H181" s="243"/>
    </row>
    <row r="182" spans="3:8">
      <c r="C182" s="243"/>
      <c r="D182" s="243"/>
      <c r="E182" s="243"/>
      <c r="G182" s="243"/>
      <c r="H182" s="243"/>
    </row>
    <row r="183" spans="3:8">
      <c r="C183" s="243"/>
      <c r="D183" s="243"/>
      <c r="E183" s="243"/>
      <c r="G183" s="243"/>
      <c r="H183" s="243"/>
    </row>
    <row r="184" spans="3:8">
      <c r="C184" s="243"/>
      <c r="D184" s="243"/>
      <c r="E184" s="243"/>
      <c r="G184" s="243"/>
      <c r="H184" s="243"/>
    </row>
    <row r="185" spans="3:8">
      <c r="C185" s="243"/>
      <c r="D185" s="243"/>
      <c r="E185" s="243"/>
      <c r="G185" s="243"/>
      <c r="H185" s="243"/>
    </row>
    <row r="186" spans="3:8">
      <c r="C186" s="243"/>
      <c r="D186" s="243"/>
      <c r="E186" s="243"/>
      <c r="G186" s="243"/>
      <c r="H186" s="243"/>
    </row>
    <row r="187" spans="3:8">
      <c r="C187" s="243"/>
      <c r="D187" s="243"/>
      <c r="E187" s="243"/>
      <c r="G187" s="243"/>
      <c r="H187" s="243"/>
    </row>
    <row r="188" spans="3:8">
      <c r="C188" s="243"/>
      <c r="D188" s="243"/>
      <c r="E188" s="243"/>
      <c r="G188" s="243"/>
      <c r="H188" s="243"/>
    </row>
    <row r="189" spans="3:8">
      <c r="C189" s="243"/>
      <c r="D189" s="243"/>
      <c r="E189" s="243"/>
      <c r="G189" s="243"/>
      <c r="H189" s="243"/>
    </row>
    <row r="190" spans="3:8">
      <c r="C190" s="243"/>
      <c r="D190" s="243"/>
      <c r="E190" s="243"/>
      <c r="G190" s="243"/>
      <c r="H190" s="243"/>
    </row>
    <row r="191" spans="3:8">
      <c r="C191" s="243"/>
      <c r="D191" s="243"/>
      <c r="E191" s="243"/>
      <c r="G191" s="243"/>
      <c r="H191" s="243"/>
    </row>
    <row r="192" spans="3:8">
      <c r="C192" s="243"/>
      <c r="D192" s="243"/>
      <c r="E192" s="243"/>
      <c r="G192" s="243"/>
      <c r="H192" s="243"/>
    </row>
    <row r="193" spans="3:8">
      <c r="C193" s="243"/>
      <c r="D193" s="243"/>
      <c r="E193" s="243"/>
      <c r="G193" s="243"/>
      <c r="H193" s="243"/>
    </row>
    <row r="194" spans="3:8">
      <c r="C194" s="243"/>
      <c r="D194" s="243"/>
      <c r="E194" s="243"/>
      <c r="G194" s="243"/>
      <c r="H194" s="243"/>
    </row>
    <row r="195" spans="3:8">
      <c r="C195" s="243"/>
      <c r="D195" s="243"/>
      <c r="E195" s="243"/>
      <c r="G195" s="243"/>
      <c r="H195" s="243"/>
    </row>
    <row r="196" spans="3:8">
      <c r="C196" s="243"/>
      <c r="D196" s="243"/>
      <c r="E196" s="243"/>
      <c r="G196" s="243"/>
      <c r="H196" s="243"/>
    </row>
    <row r="197" spans="3:8">
      <c r="C197" s="243"/>
      <c r="D197" s="243"/>
      <c r="E197" s="243"/>
      <c r="G197" s="243"/>
      <c r="H197" s="243"/>
    </row>
    <row r="198" spans="3:8">
      <c r="C198" s="243"/>
      <c r="D198" s="243"/>
      <c r="E198" s="243"/>
      <c r="G198" s="243"/>
      <c r="H198" s="243"/>
    </row>
    <row r="199" spans="3:8">
      <c r="C199" s="243"/>
      <c r="D199" s="243"/>
      <c r="E199" s="243"/>
      <c r="G199" s="243"/>
      <c r="H199" s="243"/>
    </row>
    <row r="200" spans="3:8">
      <c r="C200" s="243"/>
      <c r="D200" s="243"/>
      <c r="E200" s="243"/>
      <c r="G200" s="243"/>
      <c r="H200" s="243"/>
    </row>
    <row r="201" spans="3:8">
      <c r="C201" s="243"/>
      <c r="D201" s="243"/>
      <c r="E201" s="243"/>
      <c r="G201" s="243"/>
      <c r="H201" s="243"/>
    </row>
    <row r="202" spans="3:8">
      <c r="C202" s="243"/>
      <c r="D202" s="243"/>
      <c r="E202" s="243"/>
      <c r="G202" s="243"/>
      <c r="H202" s="243"/>
    </row>
    <row r="203" spans="3:8">
      <c r="C203" s="243"/>
      <c r="D203" s="243"/>
      <c r="E203" s="243"/>
      <c r="G203" s="243"/>
      <c r="H203" s="243"/>
    </row>
    <row r="204" spans="3:8">
      <c r="C204" s="243"/>
      <c r="D204" s="243"/>
      <c r="E204" s="243"/>
      <c r="G204" s="243"/>
      <c r="H204" s="243"/>
    </row>
    <row r="205" spans="3:8">
      <c r="C205" s="243"/>
      <c r="D205" s="243"/>
      <c r="E205" s="243"/>
      <c r="G205" s="243"/>
      <c r="H205" s="243"/>
    </row>
    <row r="206" spans="3:8">
      <c r="C206" s="243"/>
      <c r="D206" s="243"/>
      <c r="E206" s="243"/>
      <c r="G206" s="243"/>
      <c r="H206" s="243"/>
    </row>
    <row r="207" spans="3:8">
      <c r="C207" s="243"/>
      <c r="D207" s="243"/>
      <c r="E207" s="243"/>
      <c r="G207" s="243"/>
      <c r="H207" s="243"/>
    </row>
    <row r="208" spans="3:8">
      <c r="C208" s="243"/>
      <c r="D208" s="243"/>
      <c r="E208" s="243"/>
      <c r="G208" s="243"/>
      <c r="H208" s="243"/>
    </row>
  </sheetData>
  <sheetProtection algorithmName="SHA-512" hashValue="7vhfzTwuGXQPdzxkMxCO/UFhqcAa5Cd9GB2S7aNz0JJMUTpV9CJMgBRTQvPIOOfj25x9+BEJoq5qy93vtRuzOw==" saltValue="Z5cwFoxJJoO0duZX5VimfQ==" spinCount="100000" sheet="1" objects="1" scenarios="1"/>
  <mergeCells count="4">
    <mergeCell ref="F12:F13"/>
    <mergeCell ref="E12:E13"/>
    <mergeCell ref="C12:C13"/>
    <mergeCell ref="D12:D13"/>
  </mergeCells>
  <phoneticPr fontId="6"/>
  <printOptions horizontalCentered="1"/>
  <pageMargins left="0.19685039370078741" right="0.19685039370078741" top="0.59055118110236227" bottom="0.27559055118110237" header="0.19685039370078741" footer="0"/>
  <pageSetup paperSize="9" scale="95" orientation="landscape" cellComments="asDisplayed"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300"/>
    <col min="4" max="4" width="9" style="300" customWidth="1"/>
    <col min="5" max="5" width="14.88671875" style="300" customWidth="1"/>
    <col min="6" max="9" width="16.44140625" style="300" customWidth="1"/>
    <col min="10" max="10" width="16" style="300" customWidth="1"/>
    <col min="11" max="11" width="16.44140625" style="300" customWidth="1"/>
    <col min="12" max="12" width="17" style="300" bestFit="1" customWidth="1"/>
    <col min="13" max="13" width="13.6640625" style="300" bestFit="1" customWidth="1"/>
    <col min="14" max="16384" width="9" style="300"/>
  </cols>
  <sheetData>
    <row r="1" spans="2:13">
      <c r="K1" s="301">
        <v>42303</v>
      </c>
    </row>
    <row r="2" spans="2:13">
      <c r="J2" s="302"/>
    </row>
    <row r="3" spans="2:13" ht="13.8" thickBot="1">
      <c r="K3" s="303" t="s">
        <v>84</v>
      </c>
    </row>
    <row r="4" spans="2:13" ht="29.4" thickBot="1">
      <c r="B4" s="304" t="s">
        <v>85</v>
      </c>
      <c r="C4" s="305"/>
      <c r="D4" s="305"/>
      <c r="E4" s="306"/>
      <c r="F4" s="307" t="s">
        <v>86</v>
      </c>
      <c r="G4" s="308" t="s">
        <v>87</v>
      </c>
      <c r="H4" s="309" t="s">
        <v>24</v>
      </c>
      <c r="I4" s="310" t="s">
        <v>88</v>
      </c>
      <c r="J4" s="311" t="s">
        <v>89</v>
      </c>
      <c r="K4" s="312" t="s">
        <v>90</v>
      </c>
    </row>
    <row r="5" spans="2:13" ht="17.25" customHeight="1">
      <c r="B5" s="313" t="s">
        <v>91</v>
      </c>
      <c r="C5" s="314"/>
      <c r="D5" s="314"/>
      <c r="E5" s="315"/>
      <c r="F5" s="316"/>
      <c r="G5" s="317"/>
      <c r="H5" s="318"/>
      <c r="I5" s="319"/>
      <c r="J5" s="320"/>
      <c r="K5" s="321"/>
    </row>
    <row r="6" spans="2:13" ht="17.25" customHeight="1">
      <c r="B6" s="322" t="s">
        <v>92</v>
      </c>
      <c r="C6" s="323"/>
      <c r="D6" s="323"/>
      <c r="E6" s="306"/>
      <c r="F6" s="404">
        <v>106834241047.08716</v>
      </c>
      <c r="G6" s="405">
        <v>78394331872.723938</v>
      </c>
      <c r="H6" s="406">
        <v>48081312091.43811</v>
      </c>
      <c r="I6" s="407">
        <v>233309885011.24921</v>
      </c>
      <c r="J6" s="408">
        <v>-0.24920654296875</v>
      </c>
      <c r="K6" s="419">
        <v>233309885011</v>
      </c>
      <c r="L6" s="329"/>
      <c r="M6" s="330"/>
    </row>
    <row r="7" spans="2:13" ht="17.25" customHeight="1" thickBot="1">
      <c r="B7" s="331" t="s">
        <v>93</v>
      </c>
      <c r="C7" s="332"/>
      <c r="D7" s="332"/>
      <c r="E7" s="333"/>
      <c r="F7" s="334">
        <v>106834241047.08716</v>
      </c>
      <c r="G7" s="335">
        <v>78394331872.723938</v>
      </c>
      <c r="H7" s="336">
        <v>48081312091.43811</v>
      </c>
      <c r="I7" s="337">
        <v>233309885011.24921</v>
      </c>
      <c r="J7" s="338">
        <v>-0.24920654296875</v>
      </c>
      <c r="K7" s="339">
        <v>233309885011</v>
      </c>
      <c r="L7" s="329"/>
      <c r="M7" s="330"/>
    </row>
    <row r="8" spans="2:13" ht="17.25" customHeight="1">
      <c r="B8" s="313" t="s">
        <v>94</v>
      </c>
      <c r="C8" s="314"/>
      <c r="D8" s="314"/>
      <c r="E8" s="315"/>
      <c r="F8" s="316">
        <v>41618890993.004295</v>
      </c>
      <c r="G8" s="317">
        <v>46919958920.535912</v>
      </c>
      <c r="H8" s="318">
        <v>22309880045.855396</v>
      </c>
      <c r="I8" s="319">
        <v>110848729959.3956</v>
      </c>
      <c r="J8" s="340">
        <v>-477941434.39559937</v>
      </c>
      <c r="K8" s="321">
        <v>110370788525</v>
      </c>
      <c r="L8" s="329"/>
      <c r="M8" s="330"/>
    </row>
    <row r="9" spans="2:13" ht="17.25" customHeight="1">
      <c r="B9" s="322" t="s">
        <v>95</v>
      </c>
      <c r="C9" s="323"/>
      <c r="D9" s="323"/>
      <c r="E9" s="306"/>
      <c r="F9" s="324">
        <v>43699357833.491577</v>
      </c>
      <c r="G9" s="335">
        <v>21868241655.525299</v>
      </c>
      <c r="H9" s="325">
        <v>16518464881.152775</v>
      </c>
      <c r="I9" s="326">
        <v>82086064370.169647</v>
      </c>
      <c r="J9" s="341">
        <v>-464256850.31916809</v>
      </c>
      <c r="K9" s="328">
        <v>81621807519.850479</v>
      </c>
      <c r="L9" s="329"/>
      <c r="M9" s="330"/>
    </row>
    <row r="10" spans="2:13" ht="17.25" customHeight="1">
      <c r="B10" s="342" t="s">
        <v>96</v>
      </c>
      <c r="C10" s="343"/>
      <c r="D10" s="343"/>
      <c r="E10" s="344"/>
      <c r="F10" s="345">
        <v>85318248826.49588</v>
      </c>
      <c r="G10" s="346">
        <v>68788200576.061218</v>
      </c>
      <c r="H10" s="347">
        <v>38828344927.008171</v>
      </c>
      <c r="I10" s="348">
        <v>192934794329.56525</v>
      </c>
      <c r="J10" s="349">
        <v>-942198284.71476746</v>
      </c>
      <c r="K10" s="350">
        <v>191992596044.85046</v>
      </c>
      <c r="L10" s="329"/>
      <c r="M10" s="330"/>
    </row>
    <row r="11" spans="2:13" ht="17.25" customHeight="1">
      <c r="B11" s="351" t="s">
        <v>97</v>
      </c>
      <c r="C11" s="352"/>
      <c r="D11" s="352"/>
      <c r="E11" s="353"/>
      <c r="F11" s="409">
        <v>21515992220.591278</v>
      </c>
      <c r="G11" s="410">
        <v>9606131296.6627197</v>
      </c>
      <c r="H11" s="411">
        <v>9252967164.4299393</v>
      </c>
      <c r="I11" s="412">
        <v>40375090681.68396</v>
      </c>
      <c r="J11" s="413">
        <v>942198285.46554565</v>
      </c>
      <c r="K11" s="420">
        <v>41317288967.149506</v>
      </c>
      <c r="L11" s="329"/>
      <c r="M11" s="330"/>
    </row>
    <row r="12" spans="2:13" ht="17.25" customHeight="1" thickBot="1">
      <c r="B12" s="360" t="s">
        <v>98</v>
      </c>
      <c r="C12" s="361"/>
      <c r="D12" s="361"/>
      <c r="E12" s="362"/>
      <c r="F12" s="363">
        <v>855664335.14949989</v>
      </c>
      <c r="G12" s="364">
        <v>0</v>
      </c>
      <c r="H12" s="365">
        <v>7470953844.999999</v>
      </c>
      <c r="I12" s="366">
        <v>8326618180.1494989</v>
      </c>
      <c r="J12" s="367">
        <v>0</v>
      </c>
      <c r="K12" s="368">
        <v>8326618180.1494989</v>
      </c>
      <c r="L12" s="329"/>
      <c r="M12" s="330"/>
    </row>
    <row r="13" spans="2:13" ht="17.25" customHeight="1" thickBot="1">
      <c r="B13" s="369" t="s">
        <v>99</v>
      </c>
      <c r="C13" s="370"/>
      <c r="D13" s="370"/>
      <c r="E13" s="371"/>
      <c r="F13" s="414">
        <v>20660327885.44178</v>
      </c>
      <c r="G13" s="415">
        <v>9606131296.6627197</v>
      </c>
      <c r="H13" s="416">
        <v>1782013319.4299402</v>
      </c>
      <c r="I13" s="417">
        <v>32048472501.534462</v>
      </c>
      <c r="J13" s="418">
        <v>942198285.46554565</v>
      </c>
      <c r="K13" s="421">
        <v>32990670787.000008</v>
      </c>
      <c r="L13" s="329"/>
      <c r="M13" s="330"/>
    </row>
    <row r="14" spans="2:13" ht="17.25" customHeight="1">
      <c r="B14" s="323"/>
      <c r="C14" s="323" t="s">
        <v>100</v>
      </c>
      <c r="D14" s="323"/>
      <c r="E14" s="323"/>
      <c r="F14" s="378">
        <v>0.20139603192489672</v>
      </c>
      <c r="G14" s="378">
        <v>0.12253604396117088</v>
      </c>
      <c r="H14" s="378">
        <v>0.19244414850479141</v>
      </c>
      <c r="I14" s="378">
        <v>0.17305349355316532</v>
      </c>
      <c r="J14" s="327"/>
      <c r="K14" s="378">
        <v>0.17709189203535672</v>
      </c>
    </row>
    <row r="15" spans="2:13" ht="17.25" customHeight="1">
      <c r="B15" s="323"/>
      <c r="C15" s="323" t="s">
        <v>101</v>
      </c>
      <c r="D15" s="323"/>
      <c r="E15" s="323"/>
      <c r="F15" s="378">
        <v>0.19338676142544736</v>
      </c>
      <c r="G15" s="378">
        <v>0.12253604396117088</v>
      </c>
      <c r="H15" s="378">
        <v>3.7062493553441635E-2</v>
      </c>
      <c r="I15" s="378">
        <v>0.13736440056960819</v>
      </c>
      <c r="J15" s="327"/>
      <c r="K15" s="378">
        <v>0.14140279905176148</v>
      </c>
    </row>
    <row r="16" spans="2:13" ht="13.8" thickBot="1">
      <c r="F16" s="330"/>
      <c r="G16" s="330"/>
      <c r="H16" s="330"/>
      <c r="I16" s="330"/>
      <c r="J16" s="330"/>
      <c r="K16" s="330"/>
    </row>
    <row r="17" spans="2:12" ht="29.4" thickBot="1">
      <c r="B17" s="304" t="s">
        <v>102</v>
      </c>
      <c r="C17" s="305"/>
      <c r="D17" s="305"/>
      <c r="E17" s="306"/>
      <c r="F17" s="307" t="s">
        <v>86</v>
      </c>
      <c r="G17" s="308" t="s">
        <v>87</v>
      </c>
      <c r="H17" s="309" t="s">
        <v>24</v>
      </c>
      <c r="I17" s="310" t="s">
        <v>88</v>
      </c>
      <c r="J17" s="311" t="s">
        <v>89</v>
      </c>
      <c r="K17" s="312" t="s">
        <v>90</v>
      </c>
    </row>
    <row r="18" spans="2:12" ht="14.4">
      <c r="B18" s="313" t="s">
        <v>91</v>
      </c>
      <c r="C18" s="314"/>
      <c r="D18" s="314"/>
      <c r="E18" s="315"/>
      <c r="F18" s="316"/>
      <c r="G18" s="317"/>
      <c r="H18" s="318"/>
      <c r="I18" s="319"/>
      <c r="J18" s="320"/>
      <c r="K18" s="321"/>
    </row>
    <row r="19" spans="2:12" ht="14.4">
      <c r="B19" s="322" t="s">
        <v>92</v>
      </c>
      <c r="C19" s="323"/>
      <c r="D19" s="323"/>
      <c r="E19" s="306"/>
      <c r="F19" s="324">
        <v>125542581984.67572</v>
      </c>
      <c r="G19" s="335">
        <v>80830139424.196869</v>
      </c>
      <c r="H19" s="325">
        <v>52794431114.477104</v>
      </c>
      <c r="I19" s="326">
        <v>259167152523.3497</v>
      </c>
      <c r="J19" s="327">
        <v>-0.349700927734375</v>
      </c>
      <c r="K19" s="328">
        <v>259167152523</v>
      </c>
    </row>
    <row r="20" spans="2:12" ht="15" thickBot="1">
      <c r="B20" s="331" t="s">
        <v>93</v>
      </c>
      <c r="C20" s="332"/>
      <c r="D20" s="332"/>
      <c r="E20" s="333"/>
      <c r="F20" s="334">
        <v>125542581984.67572</v>
      </c>
      <c r="G20" s="379">
        <v>80830139424.196869</v>
      </c>
      <c r="H20" s="336">
        <v>52794431114.477104</v>
      </c>
      <c r="I20" s="337">
        <v>259167152523.3497</v>
      </c>
      <c r="J20" s="338">
        <v>-0.349700927734375</v>
      </c>
      <c r="K20" s="339">
        <v>259167152523</v>
      </c>
    </row>
    <row r="21" spans="2:12" ht="14.4">
      <c r="B21" s="313" t="s">
        <v>94</v>
      </c>
      <c r="C21" s="314"/>
      <c r="D21" s="314"/>
      <c r="E21" s="315"/>
      <c r="F21" s="316">
        <v>46693537114.410835</v>
      </c>
      <c r="G21" s="317">
        <v>47573767550.98114</v>
      </c>
      <c r="H21" s="318">
        <v>24749051167.38879</v>
      </c>
      <c r="I21" s="319">
        <v>119016355832.78076</v>
      </c>
      <c r="J21" s="340">
        <v>793324684.21923828</v>
      </c>
      <c r="K21" s="321">
        <v>119809680517</v>
      </c>
    </row>
    <row r="22" spans="2:12" ht="14.4">
      <c r="B22" s="322" t="s">
        <v>95</v>
      </c>
      <c r="C22" s="323"/>
      <c r="D22" s="323"/>
      <c r="E22" s="306"/>
      <c r="F22" s="324">
        <v>49564714660.048523</v>
      </c>
      <c r="G22" s="335">
        <v>21531642050.001522</v>
      </c>
      <c r="H22" s="325">
        <v>18067664227.394402</v>
      </c>
      <c r="I22" s="326">
        <v>89164020937.444458</v>
      </c>
      <c r="J22" s="341">
        <v>875529846.41345215</v>
      </c>
      <c r="K22" s="328">
        <v>90039550783.85791</v>
      </c>
    </row>
    <row r="23" spans="2:12" ht="14.4">
      <c r="B23" s="342" t="s">
        <v>96</v>
      </c>
      <c r="C23" s="343"/>
      <c r="D23" s="343"/>
      <c r="E23" s="344"/>
      <c r="F23" s="345">
        <v>96258251774.459351</v>
      </c>
      <c r="G23" s="346">
        <v>69105409600.982666</v>
      </c>
      <c r="H23" s="347">
        <v>42816715394.783188</v>
      </c>
      <c r="I23" s="348">
        <v>208180376770.22522</v>
      </c>
      <c r="J23" s="349">
        <v>1668854530.6326904</v>
      </c>
      <c r="K23" s="350">
        <v>209849231300.85791</v>
      </c>
    </row>
    <row r="24" spans="2:12" ht="14.4">
      <c r="B24" s="351" t="s">
        <v>97</v>
      </c>
      <c r="C24" s="352"/>
      <c r="D24" s="352"/>
      <c r="E24" s="353"/>
      <c r="F24" s="354">
        <v>29284330210.21637</v>
      </c>
      <c r="G24" s="355">
        <v>11724729823.214203</v>
      </c>
      <c r="H24" s="356">
        <v>9977715719.6939163</v>
      </c>
      <c r="I24" s="357">
        <v>50986775753.124481</v>
      </c>
      <c r="J24" s="358">
        <v>-1668854530.9823914</v>
      </c>
      <c r="K24" s="359">
        <v>49317921222.14209</v>
      </c>
    </row>
    <row r="25" spans="2:12" ht="15" thickBot="1">
      <c r="B25" s="360" t="s">
        <v>98</v>
      </c>
      <c r="C25" s="361"/>
      <c r="D25" s="361"/>
      <c r="E25" s="362"/>
      <c r="F25" s="380">
        <v>908300984.89208794</v>
      </c>
      <c r="G25" s="381">
        <v>0</v>
      </c>
      <c r="H25" s="382">
        <v>9307578643.25</v>
      </c>
      <c r="I25" s="383">
        <v>10215879628.142088</v>
      </c>
      <c r="J25" s="367">
        <v>0</v>
      </c>
      <c r="K25" s="368">
        <v>10215879628.142088</v>
      </c>
      <c r="L25" s="330"/>
    </row>
    <row r="26" spans="2:12" ht="15" thickBot="1">
      <c r="B26" s="369" t="s">
        <v>103</v>
      </c>
      <c r="C26" s="370"/>
      <c r="D26" s="370"/>
      <c r="E26" s="371"/>
      <c r="F26" s="372">
        <v>28376029225.32428</v>
      </c>
      <c r="G26" s="373">
        <v>11724729823.214203</v>
      </c>
      <c r="H26" s="374">
        <v>670137076.44391632</v>
      </c>
      <c r="I26" s="375">
        <v>40770896124.982391</v>
      </c>
      <c r="J26" s="376">
        <v>-1668854530.9823914</v>
      </c>
      <c r="K26" s="377">
        <v>39102041594</v>
      </c>
    </row>
    <row r="27" spans="2:12" ht="14.4">
      <c r="B27" s="323"/>
      <c r="C27" s="323" t="s">
        <v>100</v>
      </c>
      <c r="D27" s="323"/>
      <c r="E27" s="323"/>
      <c r="F27" s="378">
        <v>0.23326213104164883</v>
      </c>
      <c r="G27" s="378">
        <v>0.14505393540994377</v>
      </c>
      <c r="H27" s="378">
        <v>0.18899182184686639</v>
      </c>
      <c r="I27" s="378">
        <v>0.19673317107009083</v>
      </c>
      <c r="J27" s="327"/>
      <c r="K27" s="378">
        <v>0.19029387305463152</v>
      </c>
    </row>
    <row r="28" spans="2:12" ht="14.4">
      <c r="B28" s="323"/>
      <c r="C28" s="323" t="s">
        <v>101</v>
      </c>
      <c r="D28" s="323"/>
      <c r="E28" s="323"/>
      <c r="F28" s="378">
        <v>0.22602712782176157</v>
      </c>
      <c r="G28" s="378">
        <v>0.14505393540994377</v>
      </c>
      <c r="H28" s="378">
        <v>1.2693328866274186E-2</v>
      </c>
      <c r="I28" s="378">
        <v>0.15731505990640204</v>
      </c>
      <c r="J28" s="327"/>
      <c r="K28" s="378">
        <v>0.15087576189088953</v>
      </c>
    </row>
    <row r="29" spans="2:12">
      <c r="F29" s="330"/>
    </row>
    <row r="30" spans="2:12">
      <c r="C30" s="384" t="s">
        <v>104</v>
      </c>
      <c r="D30" s="384"/>
      <c r="E30" s="384"/>
      <c r="F30" s="385">
        <v>0.17511558798216087</v>
      </c>
      <c r="G30" s="385">
        <v>3.1071220243672037E-2</v>
      </c>
      <c r="H30" s="385">
        <v>9.8023926927698568E-2</v>
      </c>
      <c r="I30" s="385">
        <v>0.11082799818299072</v>
      </c>
      <c r="J30" s="385"/>
      <c r="K30" s="385">
        <v>0.1108279981826783</v>
      </c>
    </row>
    <row r="31" spans="2:12">
      <c r="C31" s="384" t="s">
        <v>105</v>
      </c>
      <c r="D31" s="384"/>
      <c r="E31" s="384"/>
      <c r="F31" s="385">
        <v>0.36104948867710696</v>
      </c>
      <c r="G31" s="385">
        <v>0.22054648860436754</v>
      </c>
      <c r="H31" s="385">
        <v>7.8326070155100069E-2</v>
      </c>
      <c r="I31" s="385">
        <v>0.26282752291760136</v>
      </c>
      <c r="J31" s="385"/>
      <c r="K31" s="385">
        <v>0.19363884840928747</v>
      </c>
    </row>
    <row r="32" spans="2:12">
      <c r="C32" s="384" t="s">
        <v>106</v>
      </c>
      <c r="D32" s="384"/>
      <c r="E32" s="384"/>
      <c r="F32" s="385">
        <v>3.1866099116752117E-2</v>
      </c>
      <c r="G32" s="385">
        <v>2.2517891448772892E-2</v>
      </c>
      <c r="H32" s="385">
        <v>-3.4523266579250256E-3</v>
      </c>
      <c r="I32" s="385">
        <v>2.3679677516925512E-2</v>
      </c>
      <c r="J32" s="385"/>
      <c r="K32" s="385">
        <v>1.3201981019274805E-2</v>
      </c>
    </row>
    <row r="33" spans="1:11">
      <c r="A33" s="386"/>
      <c r="B33" s="386" t="s">
        <v>107</v>
      </c>
      <c r="C33" s="386"/>
      <c r="D33" s="386"/>
      <c r="E33" s="386"/>
      <c r="F33" s="387"/>
      <c r="G33" s="387"/>
      <c r="H33" s="387"/>
      <c r="I33" s="387"/>
      <c r="J33" s="387"/>
      <c r="K33" s="387"/>
    </row>
    <row r="34" spans="1:11">
      <c r="A34" s="386"/>
      <c r="B34" s="386"/>
      <c r="C34" s="386" t="s">
        <v>108</v>
      </c>
      <c r="D34" s="386"/>
      <c r="E34" s="386"/>
      <c r="F34" s="388">
        <v>33987.911558065731</v>
      </c>
      <c r="G34" s="388">
        <v>16402.580574103649</v>
      </c>
      <c r="H34" s="388">
        <v>14072.956931380384</v>
      </c>
      <c r="I34" s="388">
        <v>64463.449063549764</v>
      </c>
      <c r="J34" s="388">
        <v>1447.8232608916878</v>
      </c>
      <c r="K34" s="388">
        <v>65911.272324441452</v>
      </c>
    </row>
    <row r="35" spans="1:11">
      <c r="C35" s="389" t="s">
        <v>109</v>
      </c>
      <c r="D35" s="389"/>
      <c r="E35" s="389"/>
      <c r="F35" s="390">
        <v>0.57965810777429794</v>
      </c>
      <c r="G35" s="390">
        <v>0.70751159520400209</v>
      </c>
      <c r="H35" s="390">
        <v>0.52091287921990537</v>
      </c>
      <c r="I35" s="390">
        <v>0.59661434748909214</v>
      </c>
      <c r="J35" s="390"/>
      <c r="K35" s="390">
        <v>0.59524678341906934</v>
      </c>
    </row>
    <row r="36" spans="1:11">
      <c r="J36" s="330"/>
    </row>
    <row r="37" spans="1:11">
      <c r="C37" s="300" t="s">
        <v>110</v>
      </c>
      <c r="F37" s="329">
        <v>698.65880209491706</v>
      </c>
      <c r="G37" s="329">
        <v>-692.13401220638502</v>
      </c>
      <c r="H37" s="329">
        <v>-6.524789888534599</v>
      </c>
      <c r="J37" s="330"/>
    </row>
    <row r="38" spans="1:11">
      <c r="C38" s="300" t="s">
        <v>111</v>
      </c>
      <c r="F38" s="391">
        <v>34686.570360160651</v>
      </c>
      <c r="G38" s="391">
        <v>15710.446561897264</v>
      </c>
      <c r="H38" s="391">
        <v>14066.432141491849</v>
      </c>
      <c r="I38" s="329">
        <v>64463.449063549764</v>
      </c>
      <c r="J38" s="329">
        <v>1205.2388581099838</v>
      </c>
      <c r="K38" s="329">
        <v>65668.687921659744</v>
      </c>
    </row>
    <row r="39" spans="1:11">
      <c r="C39" s="392" t="s">
        <v>112</v>
      </c>
      <c r="D39" s="392"/>
      <c r="E39" s="392"/>
      <c r="F39" s="393">
        <v>0.61212971284516637</v>
      </c>
      <c r="G39" s="393">
        <v>0.63546031973925388</v>
      </c>
      <c r="H39" s="393">
        <v>0.5202077227254982</v>
      </c>
      <c r="I39" s="393">
        <v>0.59661434748909214</v>
      </c>
      <c r="J39" s="393">
        <v>0.27917751146667413</v>
      </c>
      <c r="K39" s="393">
        <v>0.58937552688588823</v>
      </c>
    </row>
    <row r="40" spans="1:11">
      <c r="F40" s="330"/>
      <c r="G40" s="330"/>
      <c r="H40" s="330"/>
      <c r="I40" s="330"/>
      <c r="J40" s="330"/>
      <c r="K40" s="330"/>
    </row>
    <row r="41" spans="1:11">
      <c r="F41" s="330"/>
      <c r="G41" s="330"/>
      <c r="H41" s="330"/>
      <c r="I41" s="330"/>
      <c r="J41" s="330"/>
      <c r="K41" s="330"/>
    </row>
    <row r="42" spans="1:11" ht="19.2">
      <c r="E42" s="394" t="s">
        <v>113</v>
      </c>
      <c r="J42" s="395"/>
      <c r="K42" s="395" t="s">
        <v>84</v>
      </c>
    </row>
    <row r="43" spans="1:11" ht="28.8">
      <c r="E43" s="396"/>
      <c r="F43" s="397" t="s">
        <v>114</v>
      </c>
      <c r="G43" s="397" t="s">
        <v>115</v>
      </c>
      <c r="H43" s="397" t="s">
        <v>116</v>
      </c>
      <c r="I43" s="396" t="s">
        <v>88</v>
      </c>
      <c r="J43" s="396" t="s">
        <v>117</v>
      </c>
      <c r="K43" s="398" t="s">
        <v>90</v>
      </c>
    </row>
    <row r="44" spans="1:11" ht="14.4">
      <c r="E44" s="396" t="s">
        <v>118</v>
      </c>
      <c r="F44" s="399">
        <v>20489682558.16634</v>
      </c>
      <c r="G44" s="399">
        <v>9606131296.6627197</v>
      </c>
      <c r="H44" s="399">
        <v>1952658646.7053995</v>
      </c>
      <c r="I44" s="399">
        <v>0</v>
      </c>
      <c r="J44" s="399">
        <v>0</v>
      </c>
      <c r="K44" s="399">
        <v>0</v>
      </c>
    </row>
    <row r="45" spans="1:11" ht="14.4">
      <c r="E45" s="396" t="s">
        <v>119</v>
      </c>
      <c r="F45" s="399">
        <v>20660327885.44178</v>
      </c>
      <c r="G45" s="399">
        <v>9606131296.6627197</v>
      </c>
      <c r="H45" s="399">
        <v>1782013319.4299402</v>
      </c>
      <c r="I45" s="399">
        <v>0</v>
      </c>
      <c r="J45" s="399">
        <v>0</v>
      </c>
      <c r="K45" s="399">
        <v>0</v>
      </c>
    </row>
    <row r="46" spans="1:11" ht="14.4">
      <c r="E46" s="396" t="s">
        <v>120</v>
      </c>
      <c r="F46" s="400">
        <v>170645327.27544022</v>
      </c>
      <c r="G46" s="400">
        <v>0</v>
      </c>
      <c r="H46" s="400">
        <v>-170645327.27545929</v>
      </c>
      <c r="I46" s="400">
        <v>0</v>
      </c>
      <c r="J46" s="400">
        <v>0</v>
      </c>
      <c r="K46" s="400">
        <v>0</v>
      </c>
    </row>
    <row r="47" spans="1:11" ht="14.4">
      <c r="E47" s="401"/>
      <c r="F47" s="323"/>
      <c r="G47" s="323"/>
      <c r="H47" s="323"/>
      <c r="I47" s="323"/>
      <c r="J47" s="323"/>
      <c r="K47" s="323"/>
    </row>
    <row r="48" spans="1:11" ht="14.4">
      <c r="E48" s="401"/>
      <c r="F48" s="323"/>
      <c r="G48" s="323"/>
      <c r="H48" s="323"/>
      <c r="I48" s="323"/>
      <c r="K48" s="402" t="s">
        <v>121</v>
      </c>
    </row>
    <row r="49" spans="5:11" ht="43.2">
      <c r="E49" s="398" t="s">
        <v>122</v>
      </c>
      <c r="F49" s="400">
        <v>170</v>
      </c>
      <c r="G49" s="400">
        <v>0</v>
      </c>
      <c r="H49" s="400">
        <v>-170</v>
      </c>
      <c r="I49" s="400">
        <v>0</v>
      </c>
      <c r="J49" s="400">
        <v>0</v>
      </c>
      <c r="K49" s="400">
        <v>0</v>
      </c>
    </row>
    <row r="50" spans="5:11" ht="14.4">
      <c r="E50" s="398" t="s">
        <v>123</v>
      </c>
      <c r="F50" s="403" t="s">
        <v>124</v>
      </c>
      <c r="G50" s="403"/>
      <c r="H50" s="403" t="s">
        <v>124</v>
      </c>
      <c r="I50" s="403" t="s">
        <v>79</v>
      </c>
      <c r="J50" s="403" t="s">
        <v>21</v>
      </c>
      <c r="K50" s="403" t="s">
        <v>79</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23"/>
  <sheetViews>
    <sheetView showGridLines="0" view="pageBreakPreview" zoomScale="85" zoomScaleNormal="100" zoomScaleSheetLayoutView="85" zoomScalePageLayoutView="55" workbookViewId="0">
      <selection activeCell="C11" sqref="C11"/>
    </sheetView>
  </sheetViews>
  <sheetFormatPr defaultRowHeight="13.8"/>
  <cols>
    <col min="1" max="1" width="47.88671875" style="243" customWidth="1"/>
    <col min="2" max="2" width="27.33203125" style="243" customWidth="1"/>
    <col min="3" max="3" width="26.109375" style="244" customWidth="1"/>
    <col min="4" max="4" width="10.6640625" style="243" customWidth="1"/>
    <col min="5" max="5" width="7.88671875" style="243" customWidth="1"/>
    <col min="6" max="6" width="10.6640625" style="243" customWidth="1"/>
    <col min="7" max="7" width="7.88671875" style="243" customWidth="1"/>
    <col min="8" max="8" width="9.88671875" style="243" customWidth="1"/>
    <col min="9" max="9" width="9.33203125" style="243" customWidth="1"/>
    <col min="10" max="10" width="10.6640625" style="243" customWidth="1"/>
    <col min="11" max="11" width="9.33203125" style="243" customWidth="1"/>
    <col min="12" max="12" width="13.44140625" style="243" customWidth="1"/>
    <col min="13" max="240" width="8.88671875" style="243"/>
    <col min="241" max="241" width="29.33203125" style="243" customWidth="1"/>
    <col min="242" max="242" width="22.6640625" style="243" customWidth="1"/>
    <col min="243" max="243" width="22" style="243" customWidth="1"/>
    <col min="244" max="257" width="0" style="243" hidden="1" customWidth="1"/>
    <col min="258" max="258" width="10.6640625" style="243" customWidth="1"/>
    <col min="259" max="259" width="7.88671875" style="243" customWidth="1"/>
    <col min="260" max="260" width="10.6640625" style="243" customWidth="1"/>
    <col min="261" max="261" width="7.88671875" style="243" customWidth="1"/>
    <col min="262" max="262" width="8.109375" style="243" customWidth="1"/>
    <col min="263" max="263" width="8.88671875" style="243"/>
    <col min="264" max="264" width="10.6640625" style="243" customWidth="1"/>
    <col min="265" max="265" width="7.88671875" style="243" customWidth="1"/>
    <col min="266" max="266" width="10.6640625" style="243" customWidth="1"/>
    <col min="267" max="267" width="7.88671875" style="243" customWidth="1"/>
    <col min="268" max="268" width="8.109375" style="243" customWidth="1"/>
    <col min="269" max="496" width="8.88671875" style="243"/>
    <col min="497" max="497" width="29.33203125" style="243" customWidth="1"/>
    <col min="498" max="498" width="22.6640625" style="243" customWidth="1"/>
    <col min="499" max="499" width="22" style="243" customWidth="1"/>
    <col min="500" max="513" width="0" style="243" hidden="1" customWidth="1"/>
    <col min="514" max="514" width="10.6640625" style="243" customWidth="1"/>
    <col min="515" max="515" width="7.88671875" style="243" customWidth="1"/>
    <col min="516" max="516" width="10.6640625" style="243" customWidth="1"/>
    <col min="517" max="517" width="7.88671875" style="243" customWidth="1"/>
    <col min="518" max="518" width="8.109375" style="243" customWidth="1"/>
    <col min="519" max="519" width="8.88671875" style="243"/>
    <col min="520" max="520" width="10.6640625" style="243" customWidth="1"/>
    <col min="521" max="521" width="7.88671875" style="243" customWidth="1"/>
    <col min="522" max="522" width="10.6640625" style="243" customWidth="1"/>
    <col min="523" max="523" width="7.88671875" style="243" customWidth="1"/>
    <col min="524" max="524" width="8.109375" style="243" customWidth="1"/>
    <col min="525" max="752" width="8.88671875" style="243"/>
    <col min="753" max="753" width="29.33203125" style="243" customWidth="1"/>
    <col min="754" max="754" width="22.6640625" style="243" customWidth="1"/>
    <col min="755" max="755" width="22" style="243" customWidth="1"/>
    <col min="756" max="769" width="0" style="243" hidden="1" customWidth="1"/>
    <col min="770" max="770" width="10.6640625" style="243" customWidth="1"/>
    <col min="771" max="771" width="7.88671875" style="243" customWidth="1"/>
    <col min="772" max="772" width="10.6640625" style="243" customWidth="1"/>
    <col min="773" max="773" width="7.88671875" style="243" customWidth="1"/>
    <col min="774" max="774" width="8.109375" style="243" customWidth="1"/>
    <col min="775" max="775" width="8.88671875" style="243"/>
    <col min="776" max="776" width="10.6640625" style="243" customWidth="1"/>
    <col min="777" max="777" width="7.88671875" style="243" customWidth="1"/>
    <col min="778" max="778" width="10.6640625" style="243" customWidth="1"/>
    <col min="779" max="779" width="7.88671875" style="243" customWidth="1"/>
    <col min="780" max="780" width="8.109375" style="243" customWidth="1"/>
    <col min="781" max="1008" width="8.88671875" style="243"/>
    <col min="1009" max="1009" width="29.33203125" style="243" customWidth="1"/>
    <col min="1010" max="1010" width="22.6640625" style="243" customWidth="1"/>
    <col min="1011" max="1011" width="22" style="243" customWidth="1"/>
    <col min="1012" max="1025" width="0" style="243" hidden="1" customWidth="1"/>
    <col min="1026" max="1026" width="10.6640625" style="243" customWidth="1"/>
    <col min="1027" max="1027" width="7.88671875" style="243" customWidth="1"/>
    <col min="1028" max="1028" width="10.6640625" style="243" customWidth="1"/>
    <col min="1029" max="1029" width="7.88671875" style="243" customWidth="1"/>
    <col min="1030" max="1030" width="8.109375" style="243" customWidth="1"/>
    <col min="1031" max="1031" width="8.88671875" style="243"/>
    <col min="1032" max="1032" width="10.6640625" style="243" customWidth="1"/>
    <col min="1033" max="1033" width="7.88671875" style="243" customWidth="1"/>
    <col min="1034" max="1034" width="10.6640625" style="243" customWidth="1"/>
    <col min="1035" max="1035" width="7.88671875" style="243" customWidth="1"/>
    <col min="1036" max="1036" width="8.109375" style="243" customWidth="1"/>
    <col min="1037" max="1264" width="8.88671875" style="243"/>
    <col min="1265" max="1265" width="29.33203125" style="243" customWidth="1"/>
    <col min="1266" max="1266" width="22.6640625" style="243" customWidth="1"/>
    <col min="1267" max="1267" width="22" style="243" customWidth="1"/>
    <col min="1268" max="1281" width="0" style="243" hidden="1" customWidth="1"/>
    <col min="1282" max="1282" width="10.6640625" style="243" customWidth="1"/>
    <col min="1283" max="1283" width="7.88671875" style="243" customWidth="1"/>
    <col min="1284" max="1284" width="10.6640625" style="243" customWidth="1"/>
    <col min="1285" max="1285" width="7.88671875" style="243" customWidth="1"/>
    <col min="1286" max="1286" width="8.109375" style="243" customWidth="1"/>
    <col min="1287" max="1287" width="8.88671875" style="243"/>
    <col min="1288" max="1288" width="10.6640625" style="243" customWidth="1"/>
    <col min="1289" max="1289" width="7.88671875" style="243" customWidth="1"/>
    <col min="1290" max="1290" width="10.6640625" style="243" customWidth="1"/>
    <col min="1291" max="1291" width="7.88671875" style="243" customWidth="1"/>
    <col min="1292" max="1292" width="8.109375" style="243" customWidth="1"/>
    <col min="1293" max="1520" width="8.88671875" style="243"/>
    <col min="1521" max="1521" width="29.33203125" style="243" customWidth="1"/>
    <col min="1522" max="1522" width="22.6640625" style="243" customWidth="1"/>
    <col min="1523" max="1523" width="22" style="243" customWidth="1"/>
    <col min="1524" max="1537" width="0" style="243" hidden="1" customWidth="1"/>
    <col min="1538" max="1538" width="10.6640625" style="243" customWidth="1"/>
    <col min="1539" max="1539" width="7.88671875" style="243" customWidth="1"/>
    <col min="1540" max="1540" width="10.6640625" style="243" customWidth="1"/>
    <col min="1541" max="1541" width="7.88671875" style="243" customWidth="1"/>
    <col min="1542" max="1542" width="8.109375" style="243" customWidth="1"/>
    <col min="1543" max="1543" width="8.88671875" style="243"/>
    <col min="1544" max="1544" width="10.6640625" style="243" customWidth="1"/>
    <col min="1545" max="1545" width="7.88671875" style="243" customWidth="1"/>
    <col min="1546" max="1546" width="10.6640625" style="243" customWidth="1"/>
    <col min="1547" max="1547" width="7.88671875" style="243" customWidth="1"/>
    <col min="1548" max="1548" width="8.109375" style="243" customWidth="1"/>
    <col min="1549" max="1776" width="8.88671875" style="243"/>
    <col min="1777" max="1777" width="29.33203125" style="243" customWidth="1"/>
    <col min="1778" max="1778" width="22.6640625" style="243" customWidth="1"/>
    <col min="1779" max="1779" width="22" style="243" customWidth="1"/>
    <col min="1780" max="1793" width="0" style="243" hidden="1" customWidth="1"/>
    <col min="1794" max="1794" width="10.6640625" style="243" customWidth="1"/>
    <col min="1795" max="1795" width="7.88671875" style="243" customWidth="1"/>
    <col min="1796" max="1796" width="10.6640625" style="243" customWidth="1"/>
    <col min="1797" max="1797" width="7.88671875" style="243" customWidth="1"/>
    <col min="1798" max="1798" width="8.109375" style="243" customWidth="1"/>
    <col min="1799" max="1799" width="8.88671875" style="243"/>
    <col min="1800" max="1800" width="10.6640625" style="243" customWidth="1"/>
    <col min="1801" max="1801" width="7.88671875" style="243" customWidth="1"/>
    <col min="1802" max="1802" width="10.6640625" style="243" customWidth="1"/>
    <col min="1803" max="1803" width="7.88671875" style="243" customWidth="1"/>
    <col min="1804" max="1804" width="8.109375" style="243" customWidth="1"/>
    <col min="1805" max="2032" width="8.88671875" style="243"/>
    <col min="2033" max="2033" width="29.33203125" style="243" customWidth="1"/>
    <col min="2034" max="2034" width="22.6640625" style="243" customWidth="1"/>
    <col min="2035" max="2035" width="22" style="243" customWidth="1"/>
    <col min="2036" max="2049" width="0" style="243" hidden="1" customWidth="1"/>
    <col min="2050" max="2050" width="10.6640625" style="243" customWidth="1"/>
    <col min="2051" max="2051" width="7.88671875" style="243" customWidth="1"/>
    <col min="2052" max="2052" width="10.6640625" style="243" customWidth="1"/>
    <col min="2053" max="2053" width="7.88671875" style="243" customWidth="1"/>
    <col min="2054" max="2054" width="8.109375" style="243" customWidth="1"/>
    <col min="2055" max="2055" width="8.88671875" style="243"/>
    <col min="2056" max="2056" width="10.6640625" style="243" customWidth="1"/>
    <col min="2057" max="2057" width="7.88671875" style="243" customWidth="1"/>
    <col min="2058" max="2058" width="10.6640625" style="243" customWidth="1"/>
    <col min="2059" max="2059" width="7.88671875" style="243" customWidth="1"/>
    <col min="2060" max="2060" width="8.109375" style="243" customWidth="1"/>
    <col min="2061" max="2288" width="8.88671875" style="243"/>
    <col min="2289" max="2289" width="29.33203125" style="243" customWidth="1"/>
    <col min="2290" max="2290" width="22.6640625" style="243" customWidth="1"/>
    <col min="2291" max="2291" width="22" style="243" customWidth="1"/>
    <col min="2292" max="2305" width="0" style="243" hidden="1" customWidth="1"/>
    <col min="2306" max="2306" width="10.6640625" style="243" customWidth="1"/>
    <col min="2307" max="2307" width="7.88671875" style="243" customWidth="1"/>
    <col min="2308" max="2308" width="10.6640625" style="243" customWidth="1"/>
    <col min="2309" max="2309" width="7.88671875" style="243" customWidth="1"/>
    <col min="2310" max="2310" width="8.109375" style="243" customWidth="1"/>
    <col min="2311" max="2311" width="8.88671875" style="243"/>
    <col min="2312" max="2312" width="10.6640625" style="243" customWidth="1"/>
    <col min="2313" max="2313" width="7.88671875" style="243" customWidth="1"/>
    <col min="2314" max="2314" width="10.6640625" style="243" customWidth="1"/>
    <col min="2315" max="2315" width="7.88671875" style="243" customWidth="1"/>
    <col min="2316" max="2316" width="8.109375" style="243" customWidth="1"/>
    <col min="2317" max="2544" width="8.88671875" style="243"/>
    <col min="2545" max="2545" width="29.33203125" style="243" customWidth="1"/>
    <col min="2546" max="2546" width="22.6640625" style="243" customWidth="1"/>
    <col min="2547" max="2547" width="22" style="243" customWidth="1"/>
    <col min="2548" max="2561" width="0" style="243" hidden="1" customWidth="1"/>
    <col min="2562" max="2562" width="10.6640625" style="243" customWidth="1"/>
    <col min="2563" max="2563" width="7.88671875" style="243" customWidth="1"/>
    <col min="2564" max="2564" width="10.6640625" style="243" customWidth="1"/>
    <col min="2565" max="2565" width="7.88671875" style="243" customWidth="1"/>
    <col min="2566" max="2566" width="8.109375" style="243" customWidth="1"/>
    <col min="2567" max="2567" width="8.88671875" style="243"/>
    <col min="2568" max="2568" width="10.6640625" style="243" customWidth="1"/>
    <col min="2569" max="2569" width="7.88671875" style="243" customWidth="1"/>
    <col min="2570" max="2570" width="10.6640625" style="243" customWidth="1"/>
    <col min="2571" max="2571" width="7.88671875" style="243" customWidth="1"/>
    <col min="2572" max="2572" width="8.109375" style="243" customWidth="1"/>
    <col min="2573" max="2800" width="8.88671875" style="243"/>
    <col min="2801" max="2801" width="29.33203125" style="243" customWidth="1"/>
    <col min="2802" max="2802" width="22.6640625" style="243" customWidth="1"/>
    <col min="2803" max="2803" width="22" style="243" customWidth="1"/>
    <col min="2804" max="2817" width="0" style="243" hidden="1" customWidth="1"/>
    <col min="2818" max="2818" width="10.6640625" style="243" customWidth="1"/>
    <col min="2819" max="2819" width="7.88671875" style="243" customWidth="1"/>
    <col min="2820" max="2820" width="10.6640625" style="243" customWidth="1"/>
    <col min="2821" max="2821" width="7.88671875" style="243" customWidth="1"/>
    <col min="2822" max="2822" width="8.109375" style="243" customWidth="1"/>
    <col min="2823" max="2823" width="8.88671875" style="243"/>
    <col min="2824" max="2824" width="10.6640625" style="243" customWidth="1"/>
    <col min="2825" max="2825" width="7.88671875" style="243" customWidth="1"/>
    <col min="2826" max="2826" width="10.6640625" style="243" customWidth="1"/>
    <col min="2827" max="2827" width="7.88671875" style="243" customWidth="1"/>
    <col min="2828" max="2828" width="8.109375" style="243" customWidth="1"/>
    <col min="2829" max="3056" width="8.88671875" style="243"/>
    <col min="3057" max="3057" width="29.33203125" style="243" customWidth="1"/>
    <col min="3058" max="3058" width="22.6640625" style="243" customWidth="1"/>
    <col min="3059" max="3059" width="22" style="243" customWidth="1"/>
    <col min="3060" max="3073" width="0" style="243" hidden="1" customWidth="1"/>
    <col min="3074" max="3074" width="10.6640625" style="243" customWidth="1"/>
    <col min="3075" max="3075" width="7.88671875" style="243" customWidth="1"/>
    <col min="3076" max="3076" width="10.6640625" style="243" customWidth="1"/>
    <col min="3077" max="3077" width="7.88671875" style="243" customWidth="1"/>
    <col min="3078" max="3078" width="8.109375" style="243" customWidth="1"/>
    <col min="3079" max="3079" width="8.88671875" style="243"/>
    <col min="3080" max="3080" width="10.6640625" style="243" customWidth="1"/>
    <col min="3081" max="3081" width="7.88671875" style="243" customWidth="1"/>
    <col min="3082" max="3082" width="10.6640625" style="243" customWidth="1"/>
    <col min="3083" max="3083" width="7.88671875" style="243" customWidth="1"/>
    <col min="3084" max="3084" width="8.109375" style="243" customWidth="1"/>
    <col min="3085" max="3312" width="8.88671875" style="243"/>
    <col min="3313" max="3313" width="29.33203125" style="243" customWidth="1"/>
    <col min="3314" max="3314" width="22.6640625" style="243" customWidth="1"/>
    <col min="3315" max="3315" width="22" style="243" customWidth="1"/>
    <col min="3316" max="3329" width="0" style="243" hidden="1" customWidth="1"/>
    <col min="3330" max="3330" width="10.6640625" style="243" customWidth="1"/>
    <col min="3331" max="3331" width="7.88671875" style="243" customWidth="1"/>
    <col min="3332" max="3332" width="10.6640625" style="243" customWidth="1"/>
    <col min="3333" max="3333" width="7.88671875" style="243" customWidth="1"/>
    <col min="3334" max="3334" width="8.109375" style="243" customWidth="1"/>
    <col min="3335" max="3335" width="8.88671875" style="243"/>
    <col min="3336" max="3336" width="10.6640625" style="243" customWidth="1"/>
    <col min="3337" max="3337" width="7.88671875" style="243" customWidth="1"/>
    <col min="3338" max="3338" width="10.6640625" style="243" customWidth="1"/>
    <col min="3339" max="3339" width="7.88671875" style="243" customWidth="1"/>
    <col min="3340" max="3340" width="8.109375" style="243" customWidth="1"/>
    <col min="3341" max="3568" width="8.88671875" style="243"/>
    <col min="3569" max="3569" width="29.33203125" style="243" customWidth="1"/>
    <col min="3570" max="3570" width="22.6640625" style="243" customWidth="1"/>
    <col min="3571" max="3571" width="22" style="243" customWidth="1"/>
    <col min="3572" max="3585" width="0" style="243" hidden="1" customWidth="1"/>
    <col min="3586" max="3586" width="10.6640625" style="243" customWidth="1"/>
    <col min="3587" max="3587" width="7.88671875" style="243" customWidth="1"/>
    <col min="3588" max="3588" width="10.6640625" style="243" customWidth="1"/>
    <col min="3589" max="3589" width="7.88671875" style="243" customWidth="1"/>
    <col min="3590" max="3590" width="8.109375" style="243" customWidth="1"/>
    <col min="3591" max="3591" width="8.88671875" style="243"/>
    <col min="3592" max="3592" width="10.6640625" style="243" customWidth="1"/>
    <col min="3593" max="3593" width="7.88671875" style="243" customWidth="1"/>
    <col min="3594" max="3594" width="10.6640625" style="243" customWidth="1"/>
    <col min="3595" max="3595" width="7.88671875" style="243" customWidth="1"/>
    <col min="3596" max="3596" width="8.109375" style="243" customWidth="1"/>
    <col min="3597" max="3824" width="8.88671875" style="243"/>
    <col min="3825" max="3825" width="29.33203125" style="243" customWidth="1"/>
    <col min="3826" max="3826" width="22.6640625" style="243" customWidth="1"/>
    <col min="3827" max="3827" width="22" style="243" customWidth="1"/>
    <col min="3828" max="3841" width="0" style="243" hidden="1" customWidth="1"/>
    <col min="3842" max="3842" width="10.6640625" style="243" customWidth="1"/>
    <col min="3843" max="3843" width="7.88671875" style="243" customWidth="1"/>
    <col min="3844" max="3844" width="10.6640625" style="243" customWidth="1"/>
    <col min="3845" max="3845" width="7.88671875" style="243" customWidth="1"/>
    <col min="3846" max="3846" width="8.109375" style="243" customWidth="1"/>
    <col min="3847" max="3847" width="8.88671875" style="243"/>
    <col min="3848" max="3848" width="10.6640625" style="243" customWidth="1"/>
    <col min="3849" max="3849" width="7.88671875" style="243" customWidth="1"/>
    <col min="3850" max="3850" width="10.6640625" style="243" customWidth="1"/>
    <col min="3851" max="3851" width="7.88671875" style="243" customWidth="1"/>
    <col min="3852" max="3852" width="8.109375" style="243" customWidth="1"/>
    <col min="3853" max="4080" width="8.88671875" style="243"/>
    <col min="4081" max="4081" width="29.33203125" style="243" customWidth="1"/>
    <col min="4082" max="4082" width="22.6640625" style="243" customWidth="1"/>
    <col min="4083" max="4083" width="22" style="243" customWidth="1"/>
    <col min="4084" max="4097" width="0" style="243" hidden="1" customWidth="1"/>
    <col min="4098" max="4098" width="10.6640625" style="243" customWidth="1"/>
    <col min="4099" max="4099" width="7.88671875" style="243" customWidth="1"/>
    <col min="4100" max="4100" width="10.6640625" style="243" customWidth="1"/>
    <col min="4101" max="4101" width="7.88671875" style="243" customWidth="1"/>
    <col min="4102" max="4102" width="8.109375" style="243" customWidth="1"/>
    <col min="4103" max="4103" width="8.88671875" style="243"/>
    <col min="4104" max="4104" width="10.6640625" style="243" customWidth="1"/>
    <col min="4105" max="4105" width="7.88671875" style="243" customWidth="1"/>
    <col min="4106" max="4106" width="10.6640625" style="243" customWidth="1"/>
    <col min="4107" max="4107" width="7.88671875" style="243" customWidth="1"/>
    <col min="4108" max="4108" width="8.109375" style="243" customWidth="1"/>
    <col min="4109" max="4336" width="8.88671875" style="243"/>
    <col min="4337" max="4337" width="29.33203125" style="243" customWidth="1"/>
    <col min="4338" max="4338" width="22.6640625" style="243" customWidth="1"/>
    <col min="4339" max="4339" width="22" style="243" customWidth="1"/>
    <col min="4340" max="4353" width="0" style="243" hidden="1" customWidth="1"/>
    <col min="4354" max="4354" width="10.6640625" style="243" customWidth="1"/>
    <col min="4355" max="4355" width="7.88671875" style="243" customWidth="1"/>
    <col min="4356" max="4356" width="10.6640625" style="243" customWidth="1"/>
    <col min="4357" max="4357" width="7.88671875" style="243" customWidth="1"/>
    <col min="4358" max="4358" width="8.109375" style="243" customWidth="1"/>
    <col min="4359" max="4359" width="8.88671875" style="243"/>
    <col min="4360" max="4360" width="10.6640625" style="243" customWidth="1"/>
    <col min="4361" max="4361" width="7.88671875" style="243" customWidth="1"/>
    <col min="4362" max="4362" width="10.6640625" style="243" customWidth="1"/>
    <col min="4363" max="4363" width="7.88671875" style="243" customWidth="1"/>
    <col min="4364" max="4364" width="8.109375" style="243" customWidth="1"/>
    <col min="4365" max="4592" width="8.88671875" style="243"/>
    <col min="4593" max="4593" width="29.33203125" style="243" customWidth="1"/>
    <col min="4594" max="4594" width="22.6640625" style="243" customWidth="1"/>
    <col min="4595" max="4595" width="22" style="243" customWidth="1"/>
    <col min="4596" max="4609" width="0" style="243" hidden="1" customWidth="1"/>
    <col min="4610" max="4610" width="10.6640625" style="243" customWidth="1"/>
    <col min="4611" max="4611" width="7.88671875" style="243" customWidth="1"/>
    <col min="4612" max="4612" width="10.6640625" style="243" customWidth="1"/>
    <col min="4613" max="4613" width="7.88671875" style="243" customWidth="1"/>
    <col min="4614" max="4614" width="8.109375" style="243" customWidth="1"/>
    <col min="4615" max="4615" width="8.88671875" style="243"/>
    <col min="4616" max="4616" width="10.6640625" style="243" customWidth="1"/>
    <col min="4617" max="4617" width="7.88671875" style="243" customWidth="1"/>
    <col min="4618" max="4618" width="10.6640625" style="243" customWidth="1"/>
    <col min="4619" max="4619" width="7.88671875" style="243" customWidth="1"/>
    <col min="4620" max="4620" width="8.109375" style="243" customWidth="1"/>
    <col min="4621" max="4848" width="8.88671875" style="243"/>
    <col min="4849" max="4849" width="29.33203125" style="243" customWidth="1"/>
    <col min="4850" max="4850" width="22.6640625" style="243" customWidth="1"/>
    <col min="4851" max="4851" width="22" style="243" customWidth="1"/>
    <col min="4852" max="4865" width="0" style="243" hidden="1" customWidth="1"/>
    <col min="4866" max="4866" width="10.6640625" style="243" customWidth="1"/>
    <col min="4867" max="4867" width="7.88671875" style="243" customWidth="1"/>
    <col min="4868" max="4868" width="10.6640625" style="243" customWidth="1"/>
    <col min="4869" max="4869" width="7.88671875" style="243" customWidth="1"/>
    <col min="4870" max="4870" width="8.109375" style="243" customWidth="1"/>
    <col min="4871" max="4871" width="8.88671875" style="243"/>
    <col min="4872" max="4872" width="10.6640625" style="243" customWidth="1"/>
    <col min="4873" max="4873" width="7.88671875" style="243" customWidth="1"/>
    <col min="4874" max="4874" width="10.6640625" style="243" customWidth="1"/>
    <col min="4875" max="4875" width="7.88671875" style="243" customWidth="1"/>
    <col min="4876" max="4876" width="8.109375" style="243" customWidth="1"/>
    <col min="4877" max="5104" width="8.88671875" style="243"/>
    <col min="5105" max="5105" width="29.33203125" style="243" customWidth="1"/>
    <col min="5106" max="5106" width="22.6640625" style="243" customWidth="1"/>
    <col min="5107" max="5107" width="22" style="243" customWidth="1"/>
    <col min="5108" max="5121" width="0" style="243" hidden="1" customWidth="1"/>
    <col min="5122" max="5122" width="10.6640625" style="243" customWidth="1"/>
    <col min="5123" max="5123" width="7.88671875" style="243" customWidth="1"/>
    <col min="5124" max="5124" width="10.6640625" style="243" customWidth="1"/>
    <col min="5125" max="5125" width="7.88671875" style="243" customWidth="1"/>
    <col min="5126" max="5126" width="8.109375" style="243" customWidth="1"/>
    <col min="5127" max="5127" width="8.88671875" style="243"/>
    <col min="5128" max="5128" width="10.6640625" style="243" customWidth="1"/>
    <col min="5129" max="5129" width="7.88671875" style="243" customWidth="1"/>
    <col min="5130" max="5130" width="10.6640625" style="243" customWidth="1"/>
    <col min="5131" max="5131" width="7.88671875" style="243" customWidth="1"/>
    <col min="5132" max="5132" width="8.109375" style="243" customWidth="1"/>
    <col min="5133" max="5360" width="8.88671875" style="243"/>
    <col min="5361" max="5361" width="29.33203125" style="243" customWidth="1"/>
    <col min="5362" max="5362" width="22.6640625" style="243" customWidth="1"/>
    <col min="5363" max="5363" width="22" style="243" customWidth="1"/>
    <col min="5364" max="5377" width="0" style="243" hidden="1" customWidth="1"/>
    <col min="5378" max="5378" width="10.6640625" style="243" customWidth="1"/>
    <col min="5379" max="5379" width="7.88671875" style="243" customWidth="1"/>
    <col min="5380" max="5380" width="10.6640625" style="243" customWidth="1"/>
    <col min="5381" max="5381" width="7.88671875" style="243" customWidth="1"/>
    <col min="5382" max="5382" width="8.109375" style="243" customWidth="1"/>
    <col min="5383" max="5383" width="8.88671875" style="243"/>
    <col min="5384" max="5384" width="10.6640625" style="243" customWidth="1"/>
    <col min="5385" max="5385" width="7.88671875" style="243" customWidth="1"/>
    <col min="5386" max="5386" width="10.6640625" style="243" customWidth="1"/>
    <col min="5387" max="5387" width="7.88671875" style="243" customWidth="1"/>
    <col min="5388" max="5388" width="8.109375" style="243" customWidth="1"/>
    <col min="5389" max="5616" width="8.88671875" style="243"/>
    <col min="5617" max="5617" width="29.33203125" style="243" customWidth="1"/>
    <col min="5618" max="5618" width="22.6640625" style="243" customWidth="1"/>
    <col min="5619" max="5619" width="22" style="243" customWidth="1"/>
    <col min="5620" max="5633" width="0" style="243" hidden="1" customWidth="1"/>
    <col min="5634" max="5634" width="10.6640625" style="243" customWidth="1"/>
    <col min="5635" max="5635" width="7.88671875" style="243" customWidth="1"/>
    <col min="5636" max="5636" width="10.6640625" style="243" customWidth="1"/>
    <col min="5637" max="5637" width="7.88671875" style="243" customWidth="1"/>
    <col min="5638" max="5638" width="8.109375" style="243" customWidth="1"/>
    <col min="5639" max="5639" width="8.88671875" style="243"/>
    <col min="5640" max="5640" width="10.6640625" style="243" customWidth="1"/>
    <col min="5641" max="5641" width="7.88671875" style="243" customWidth="1"/>
    <col min="5642" max="5642" width="10.6640625" style="243" customWidth="1"/>
    <col min="5643" max="5643" width="7.88671875" style="243" customWidth="1"/>
    <col min="5644" max="5644" width="8.109375" style="243" customWidth="1"/>
    <col min="5645" max="5872" width="8.88671875" style="243"/>
    <col min="5873" max="5873" width="29.33203125" style="243" customWidth="1"/>
    <col min="5874" max="5874" width="22.6640625" style="243" customWidth="1"/>
    <col min="5875" max="5875" width="22" style="243" customWidth="1"/>
    <col min="5876" max="5889" width="0" style="243" hidden="1" customWidth="1"/>
    <col min="5890" max="5890" width="10.6640625" style="243" customWidth="1"/>
    <col min="5891" max="5891" width="7.88671875" style="243" customWidth="1"/>
    <col min="5892" max="5892" width="10.6640625" style="243" customWidth="1"/>
    <col min="5893" max="5893" width="7.88671875" style="243" customWidth="1"/>
    <col min="5894" max="5894" width="8.109375" style="243" customWidth="1"/>
    <col min="5895" max="5895" width="8.88671875" style="243"/>
    <col min="5896" max="5896" width="10.6640625" style="243" customWidth="1"/>
    <col min="5897" max="5897" width="7.88671875" style="243" customWidth="1"/>
    <col min="5898" max="5898" width="10.6640625" style="243" customWidth="1"/>
    <col min="5899" max="5899" width="7.88671875" style="243" customWidth="1"/>
    <col min="5900" max="5900" width="8.109375" style="243" customWidth="1"/>
    <col min="5901" max="6128" width="8.88671875" style="243"/>
    <col min="6129" max="6129" width="29.33203125" style="243" customWidth="1"/>
    <col min="6130" max="6130" width="22.6640625" style="243" customWidth="1"/>
    <col min="6131" max="6131" width="22" style="243" customWidth="1"/>
    <col min="6132" max="6145" width="0" style="243" hidden="1" customWidth="1"/>
    <col min="6146" max="6146" width="10.6640625" style="243" customWidth="1"/>
    <col min="6147" max="6147" width="7.88671875" style="243" customWidth="1"/>
    <col min="6148" max="6148" width="10.6640625" style="243" customWidth="1"/>
    <col min="6149" max="6149" width="7.88671875" style="243" customWidth="1"/>
    <col min="6150" max="6150" width="8.109375" style="243" customWidth="1"/>
    <col min="6151" max="6151" width="8.88671875" style="243"/>
    <col min="6152" max="6152" width="10.6640625" style="243" customWidth="1"/>
    <col min="6153" max="6153" width="7.88671875" style="243" customWidth="1"/>
    <col min="6154" max="6154" width="10.6640625" style="243" customWidth="1"/>
    <col min="6155" max="6155" width="7.88671875" style="243" customWidth="1"/>
    <col min="6156" max="6156" width="8.109375" style="243" customWidth="1"/>
    <col min="6157" max="6384" width="8.88671875" style="243"/>
    <col min="6385" max="6385" width="29.33203125" style="243" customWidth="1"/>
    <col min="6386" max="6386" width="22.6640625" style="243" customWidth="1"/>
    <col min="6387" max="6387" width="22" style="243" customWidth="1"/>
    <col min="6388" max="6401" width="0" style="243" hidden="1" customWidth="1"/>
    <col min="6402" max="6402" width="10.6640625" style="243" customWidth="1"/>
    <col min="6403" max="6403" width="7.88671875" style="243" customWidth="1"/>
    <col min="6404" max="6404" width="10.6640625" style="243" customWidth="1"/>
    <col min="6405" max="6405" width="7.88671875" style="243" customWidth="1"/>
    <col min="6406" max="6406" width="8.109375" style="243" customWidth="1"/>
    <col min="6407" max="6407" width="8.88671875" style="243"/>
    <col min="6408" max="6408" width="10.6640625" style="243" customWidth="1"/>
    <col min="6409" max="6409" width="7.88671875" style="243" customWidth="1"/>
    <col min="6410" max="6410" width="10.6640625" style="243" customWidth="1"/>
    <col min="6411" max="6411" width="7.88671875" style="243" customWidth="1"/>
    <col min="6412" max="6412" width="8.109375" style="243" customWidth="1"/>
    <col min="6413" max="6640" width="8.88671875" style="243"/>
    <col min="6641" max="6641" width="29.33203125" style="243" customWidth="1"/>
    <col min="6642" max="6642" width="22.6640625" style="243" customWidth="1"/>
    <col min="6643" max="6643" width="22" style="243" customWidth="1"/>
    <col min="6644" max="6657" width="0" style="243" hidden="1" customWidth="1"/>
    <col min="6658" max="6658" width="10.6640625" style="243" customWidth="1"/>
    <col min="6659" max="6659" width="7.88671875" style="243" customWidth="1"/>
    <col min="6660" max="6660" width="10.6640625" style="243" customWidth="1"/>
    <col min="6661" max="6661" width="7.88671875" style="243" customWidth="1"/>
    <col min="6662" max="6662" width="8.109375" style="243" customWidth="1"/>
    <col min="6663" max="6663" width="8.88671875" style="243"/>
    <col min="6664" max="6664" width="10.6640625" style="243" customWidth="1"/>
    <col min="6665" max="6665" width="7.88671875" style="243" customWidth="1"/>
    <col min="6666" max="6666" width="10.6640625" style="243" customWidth="1"/>
    <col min="6667" max="6667" width="7.88671875" style="243" customWidth="1"/>
    <col min="6668" max="6668" width="8.109375" style="243" customWidth="1"/>
    <col min="6669" max="6896" width="8.88671875" style="243"/>
    <col min="6897" max="6897" width="29.33203125" style="243" customWidth="1"/>
    <col min="6898" max="6898" width="22.6640625" style="243" customWidth="1"/>
    <col min="6899" max="6899" width="22" style="243" customWidth="1"/>
    <col min="6900" max="6913" width="0" style="243" hidden="1" customWidth="1"/>
    <col min="6914" max="6914" width="10.6640625" style="243" customWidth="1"/>
    <col min="6915" max="6915" width="7.88671875" style="243" customWidth="1"/>
    <col min="6916" max="6916" width="10.6640625" style="243" customWidth="1"/>
    <col min="6917" max="6917" width="7.88671875" style="243" customWidth="1"/>
    <col min="6918" max="6918" width="8.109375" style="243" customWidth="1"/>
    <col min="6919" max="6919" width="8.88671875" style="243"/>
    <col min="6920" max="6920" width="10.6640625" style="243" customWidth="1"/>
    <col min="6921" max="6921" width="7.88671875" style="243" customWidth="1"/>
    <col min="6922" max="6922" width="10.6640625" style="243" customWidth="1"/>
    <col min="6923" max="6923" width="7.88671875" style="243" customWidth="1"/>
    <col min="6924" max="6924" width="8.109375" style="243" customWidth="1"/>
    <col min="6925" max="7152" width="8.88671875" style="243"/>
    <col min="7153" max="7153" width="29.33203125" style="243" customWidth="1"/>
    <col min="7154" max="7154" width="22.6640625" style="243" customWidth="1"/>
    <col min="7155" max="7155" width="22" style="243" customWidth="1"/>
    <col min="7156" max="7169" width="0" style="243" hidden="1" customWidth="1"/>
    <col min="7170" max="7170" width="10.6640625" style="243" customWidth="1"/>
    <col min="7171" max="7171" width="7.88671875" style="243" customWidth="1"/>
    <col min="7172" max="7172" width="10.6640625" style="243" customWidth="1"/>
    <col min="7173" max="7173" width="7.88671875" style="243" customWidth="1"/>
    <col min="7174" max="7174" width="8.109375" style="243" customWidth="1"/>
    <col min="7175" max="7175" width="8.88671875" style="243"/>
    <col min="7176" max="7176" width="10.6640625" style="243" customWidth="1"/>
    <col min="7177" max="7177" width="7.88671875" style="243" customWidth="1"/>
    <col min="7178" max="7178" width="10.6640625" style="243" customWidth="1"/>
    <col min="7179" max="7179" width="7.88671875" style="243" customWidth="1"/>
    <col min="7180" max="7180" width="8.109375" style="243" customWidth="1"/>
    <col min="7181" max="7408" width="8.88671875" style="243"/>
    <col min="7409" max="7409" width="29.33203125" style="243" customWidth="1"/>
    <col min="7410" max="7410" width="22.6640625" style="243" customWidth="1"/>
    <col min="7411" max="7411" width="22" style="243" customWidth="1"/>
    <col min="7412" max="7425" width="0" style="243" hidden="1" customWidth="1"/>
    <col min="7426" max="7426" width="10.6640625" style="243" customWidth="1"/>
    <col min="7427" max="7427" width="7.88671875" style="243" customWidth="1"/>
    <col min="7428" max="7428" width="10.6640625" style="243" customWidth="1"/>
    <col min="7429" max="7429" width="7.88671875" style="243" customWidth="1"/>
    <col min="7430" max="7430" width="8.109375" style="243" customWidth="1"/>
    <col min="7431" max="7431" width="8.88671875" style="243"/>
    <col min="7432" max="7432" width="10.6640625" style="243" customWidth="1"/>
    <col min="7433" max="7433" width="7.88671875" style="243" customWidth="1"/>
    <col min="7434" max="7434" width="10.6640625" style="243" customWidth="1"/>
    <col min="7435" max="7435" width="7.88671875" style="243" customWidth="1"/>
    <col min="7436" max="7436" width="8.109375" style="243" customWidth="1"/>
    <col min="7437" max="7664" width="8.88671875" style="243"/>
    <col min="7665" max="7665" width="29.33203125" style="243" customWidth="1"/>
    <col min="7666" max="7666" width="22.6640625" style="243" customWidth="1"/>
    <col min="7667" max="7667" width="22" style="243" customWidth="1"/>
    <col min="7668" max="7681" width="0" style="243" hidden="1" customWidth="1"/>
    <col min="7682" max="7682" width="10.6640625" style="243" customWidth="1"/>
    <col min="7683" max="7683" width="7.88671875" style="243" customWidth="1"/>
    <col min="7684" max="7684" width="10.6640625" style="243" customWidth="1"/>
    <col min="7685" max="7685" width="7.88671875" style="243" customWidth="1"/>
    <col min="7686" max="7686" width="8.109375" style="243" customWidth="1"/>
    <col min="7687" max="7687" width="8.88671875" style="243"/>
    <col min="7688" max="7688" width="10.6640625" style="243" customWidth="1"/>
    <col min="7689" max="7689" width="7.88671875" style="243" customWidth="1"/>
    <col min="7690" max="7690" width="10.6640625" style="243" customWidth="1"/>
    <col min="7691" max="7691" width="7.88671875" style="243" customWidth="1"/>
    <col min="7692" max="7692" width="8.109375" style="243" customWidth="1"/>
    <col min="7693" max="7920" width="8.88671875" style="243"/>
    <col min="7921" max="7921" width="29.33203125" style="243" customWidth="1"/>
    <col min="7922" max="7922" width="22.6640625" style="243" customWidth="1"/>
    <col min="7923" max="7923" width="22" style="243" customWidth="1"/>
    <col min="7924" max="7937" width="0" style="243" hidden="1" customWidth="1"/>
    <col min="7938" max="7938" width="10.6640625" style="243" customWidth="1"/>
    <col min="7939" max="7939" width="7.88671875" style="243" customWidth="1"/>
    <col min="7940" max="7940" width="10.6640625" style="243" customWidth="1"/>
    <col min="7941" max="7941" width="7.88671875" style="243" customWidth="1"/>
    <col min="7942" max="7942" width="8.109375" style="243" customWidth="1"/>
    <col min="7943" max="7943" width="8.88671875" style="243"/>
    <col min="7944" max="7944" width="10.6640625" style="243" customWidth="1"/>
    <col min="7945" max="7945" width="7.88671875" style="243" customWidth="1"/>
    <col min="7946" max="7946" width="10.6640625" style="243" customWidth="1"/>
    <col min="7947" max="7947" width="7.88671875" style="243" customWidth="1"/>
    <col min="7948" max="7948" width="8.109375" style="243" customWidth="1"/>
    <col min="7949" max="8176" width="8.88671875" style="243"/>
    <col min="8177" max="8177" width="29.33203125" style="243" customWidth="1"/>
    <col min="8178" max="8178" width="22.6640625" style="243" customWidth="1"/>
    <col min="8179" max="8179" width="22" style="243" customWidth="1"/>
    <col min="8180" max="8193" width="0" style="243" hidden="1" customWidth="1"/>
    <col min="8194" max="8194" width="10.6640625" style="243" customWidth="1"/>
    <col min="8195" max="8195" width="7.88671875" style="243" customWidth="1"/>
    <col min="8196" max="8196" width="10.6640625" style="243" customWidth="1"/>
    <col min="8197" max="8197" width="7.88671875" style="243" customWidth="1"/>
    <col min="8198" max="8198" width="8.109375" style="243" customWidth="1"/>
    <col min="8199" max="8199" width="8.88671875" style="243"/>
    <col min="8200" max="8200" width="10.6640625" style="243" customWidth="1"/>
    <col min="8201" max="8201" width="7.88671875" style="243" customWidth="1"/>
    <col min="8202" max="8202" width="10.6640625" style="243" customWidth="1"/>
    <col min="8203" max="8203" width="7.88671875" style="243" customWidth="1"/>
    <col min="8204" max="8204" width="8.109375" style="243" customWidth="1"/>
    <col min="8205" max="8432" width="8.88671875" style="243"/>
    <col min="8433" max="8433" width="29.33203125" style="243" customWidth="1"/>
    <col min="8434" max="8434" width="22.6640625" style="243" customWidth="1"/>
    <col min="8435" max="8435" width="22" style="243" customWidth="1"/>
    <col min="8436" max="8449" width="0" style="243" hidden="1" customWidth="1"/>
    <col min="8450" max="8450" width="10.6640625" style="243" customWidth="1"/>
    <col min="8451" max="8451" width="7.88671875" style="243" customWidth="1"/>
    <col min="8452" max="8452" width="10.6640625" style="243" customWidth="1"/>
    <col min="8453" max="8453" width="7.88671875" style="243" customWidth="1"/>
    <col min="8454" max="8454" width="8.109375" style="243" customWidth="1"/>
    <col min="8455" max="8455" width="8.88671875" style="243"/>
    <col min="8456" max="8456" width="10.6640625" style="243" customWidth="1"/>
    <col min="8457" max="8457" width="7.88671875" style="243" customWidth="1"/>
    <col min="8458" max="8458" width="10.6640625" style="243" customWidth="1"/>
    <col min="8459" max="8459" width="7.88671875" style="243" customWidth="1"/>
    <col min="8460" max="8460" width="8.109375" style="243" customWidth="1"/>
    <col min="8461" max="8688" width="8.88671875" style="243"/>
    <col min="8689" max="8689" width="29.33203125" style="243" customWidth="1"/>
    <col min="8690" max="8690" width="22.6640625" style="243" customWidth="1"/>
    <col min="8691" max="8691" width="22" style="243" customWidth="1"/>
    <col min="8692" max="8705" width="0" style="243" hidden="1" customWidth="1"/>
    <col min="8706" max="8706" width="10.6640625" style="243" customWidth="1"/>
    <col min="8707" max="8707" width="7.88671875" style="243" customWidth="1"/>
    <col min="8708" max="8708" width="10.6640625" style="243" customWidth="1"/>
    <col min="8709" max="8709" width="7.88671875" style="243" customWidth="1"/>
    <col min="8710" max="8710" width="8.109375" style="243" customWidth="1"/>
    <col min="8711" max="8711" width="8.88671875" style="243"/>
    <col min="8712" max="8712" width="10.6640625" style="243" customWidth="1"/>
    <col min="8713" max="8713" width="7.88671875" style="243" customWidth="1"/>
    <col min="8714" max="8714" width="10.6640625" style="243" customWidth="1"/>
    <col min="8715" max="8715" width="7.88671875" style="243" customWidth="1"/>
    <col min="8716" max="8716" width="8.109375" style="243" customWidth="1"/>
    <col min="8717" max="8944" width="8.88671875" style="243"/>
    <col min="8945" max="8945" width="29.33203125" style="243" customWidth="1"/>
    <col min="8946" max="8946" width="22.6640625" style="243" customWidth="1"/>
    <col min="8947" max="8947" width="22" style="243" customWidth="1"/>
    <col min="8948" max="8961" width="0" style="243" hidden="1" customWidth="1"/>
    <col min="8962" max="8962" width="10.6640625" style="243" customWidth="1"/>
    <col min="8963" max="8963" width="7.88671875" style="243" customWidth="1"/>
    <col min="8964" max="8964" width="10.6640625" style="243" customWidth="1"/>
    <col min="8965" max="8965" width="7.88671875" style="243" customWidth="1"/>
    <col min="8966" max="8966" width="8.109375" style="243" customWidth="1"/>
    <col min="8967" max="8967" width="8.88671875" style="243"/>
    <col min="8968" max="8968" width="10.6640625" style="243" customWidth="1"/>
    <col min="8969" max="8969" width="7.88671875" style="243" customWidth="1"/>
    <col min="8970" max="8970" width="10.6640625" style="243" customWidth="1"/>
    <col min="8971" max="8971" width="7.88671875" style="243" customWidth="1"/>
    <col min="8972" max="8972" width="8.109375" style="243" customWidth="1"/>
    <col min="8973" max="9200" width="8.88671875" style="243"/>
    <col min="9201" max="9201" width="29.33203125" style="243" customWidth="1"/>
    <col min="9202" max="9202" width="22.6640625" style="243" customWidth="1"/>
    <col min="9203" max="9203" width="22" style="243" customWidth="1"/>
    <col min="9204" max="9217" width="0" style="243" hidden="1" customWidth="1"/>
    <col min="9218" max="9218" width="10.6640625" style="243" customWidth="1"/>
    <col min="9219" max="9219" width="7.88671875" style="243" customWidth="1"/>
    <col min="9220" max="9220" width="10.6640625" style="243" customWidth="1"/>
    <col min="9221" max="9221" width="7.88671875" style="243" customWidth="1"/>
    <col min="9222" max="9222" width="8.109375" style="243" customWidth="1"/>
    <col min="9223" max="9223" width="8.88671875" style="243"/>
    <col min="9224" max="9224" width="10.6640625" style="243" customWidth="1"/>
    <col min="9225" max="9225" width="7.88671875" style="243" customWidth="1"/>
    <col min="9226" max="9226" width="10.6640625" style="243" customWidth="1"/>
    <col min="9227" max="9227" width="7.88671875" style="243" customWidth="1"/>
    <col min="9228" max="9228" width="8.109375" style="243" customWidth="1"/>
    <col min="9229" max="9456" width="8.88671875" style="243"/>
    <col min="9457" max="9457" width="29.33203125" style="243" customWidth="1"/>
    <col min="9458" max="9458" width="22.6640625" style="243" customWidth="1"/>
    <col min="9459" max="9459" width="22" style="243" customWidth="1"/>
    <col min="9460" max="9473" width="0" style="243" hidden="1" customWidth="1"/>
    <col min="9474" max="9474" width="10.6640625" style="243" customWidth="1"/>
    <col min="9475" max="9475" width="7.88671875" style="243" customWidth="1"/>
    <col min="9476" max="9476" width="10.6640625" style="243" customWidth="1"/>
    <col min="9477" max="9477" width="7.88671875" style="243" customWidth="1"/>
    <col min="9478" max="9478" width="8.109375" style="243" customWidth="1"/>
    <col min="9479" max="9479" width="8.88671875" style="243"/>
    <col min="9480" max="9480" width="10.6640625" style="243" customWidth="1"/>
    <col min="9481" max="9481" width="7.88671875" style="243" customWidth="1"/>
    <col min="9482" max="9482" width="10.6640625" style="243" customWidth="1"/>
    <col min="9483" max="9483" width="7.88671875" style="243" customWidth="1"/>
    <col min="9484" max="9484" width="8.109375" style="243" customWidth="1"/>
    <col min="9485" max="9712" width="8.88671875" style="243"/>
    <col min="9713" max="9713" width="29.33203125" style="243" customWidth="1"/>
    <col min="9714" max="9714" width="22.6640625" style="243" customWidth="1"/>
    <col min="9715" max="9715" width="22" style="243" customWidth="1"/>
    <col min="9716" max="9729" width="0" style="243" hidden="1" customWidth="1"/>
    <col min="9730" max="9730" width="10.6640625" style="243" customWidth="1"/>
    <col min="9731" max="9731" width="7.88671875" style="243" customWidth="1"/>
    <col min="9732" max="9732" width="10.6640625" style="243" customWidth="1"/>
    <col min="9733" max="9733" width="7.88671875" style="243" customWidth="1"/>
    <col min="9734" max="9734" width="8.109375" style="243" customWidth="1"/>
    <col min="9735" max="9735" width="8.88671875" style="243"/>
    <col min="9736" max="9736" width="10.6640625" style="243" customWidth="1"/>
    <col min="9737" max="9737" width="7.88671875" style="243" customWidth="1"/>
    <col min="9738" max="9738" width="10.6640625" style="243" customWidth="1"/>
    <col min="9739" max="9739" width="7.88671875" style="243" customWidth="1"/>
    <col min="9740" max="9740" width="8.109375" style="243" customWidth="1"/>
    <col min="9741" max="9968" width="8.88671875" style="243"/>
    <col min="9969" max="9969" width="29.33203125" style="243" customWidth="1"/>
    <col min="9970" max="9970" width="22.6640625" style="243" customWidth="1"/>
    <col min="9971" max="9971" width="22" style="243" customWidth="1"/>
    <col min="9972" max="9985" width="0" style="243" hidden="1" customWidth="1"/>
    <col min="9986" max="9986" width="10.6640625" style="243" customWidth="1"/>
    <col min="9987" max="9987" width="7.88671875" style="243" customWidth="1"/>
    <col min="9988" max="9988" width="10.6640625" style="243" customWidth="1"/>
    <col min="9989" max="9989" width="7.88671875" style="243" customWidth="1"/>
    <col min="9990" max="9990" width="8.109375" style="243" customWidth="1"/>
    <col min="9991" max="9991" width="8.88671875" style="243"/>
    <col min="9992" max="9992" width="10.6640625" style="243" customWidth="1"/>
    <col min="9993" max="9993" width="7.88671875" style="243" customWidth="1"/>
    <col min="9994" max="9994" width="10.6640625" style="243" customWidth="1"/>
    <col min="9995" max="9995" width="7.88671875" style="243" customWidth="1"/>
    <col min="9996" max="9996" width="8.109375" style="243" customWidth="1"/>
    <col min="9997" max="10224" width="8.88671875" style="243"/>
    <col min="10225" max="10225" width="29.33203125" style="243" customWidth="1"/>
    <col min="10226" max="10226" width="22.6640625" style="243" customWidth="1"/>
    <col min="10227" max="10227" width="22" style="243" customWidth="1"/>
    <col min="10228" max="10241" width="0" style="243" hidden="1" customWidth="1"/>
    <col min="10242" max="10242" width="10.6640625" style="243" customWidth="1"/>
    <col min="10243" max="10243" width="7.88671875" style="243" customWidth="1"/>
    <col min="10244" max="10244" width="10.6640625" style="243" customWidth="1"/>
    <col min="10245" max="10245" width="7.88671875" style="243" customWidth="1"/>
    <col min="10246" max="10246" width="8.109375" style="243" customWidth="1"/>
    <col min="10247" max="10247" width="8.88671875" style="243"/>
    <col min="10248" max="10248" width="10.6640625" style="243" customWidth="1"/>
    <col min="10249" max="10249" width="7.88671875" style="243" customWidth="1"/>
    <col min="10250" max="10250" width="10.6640625" style="243" customWidth="1"/>
    <col min="10251" max="10251" width="7.88671875" style="243" customWidth="1"/>
    <col min="10252" max="10252" width="8.109375" style="243" customWidth="1"/>
    <col min="10253" max="10480" width="8.88671875" style="243"/>
    <col min="10481" max="10481" width="29.33203125" style="243" customWidth="1"/>
    <col min="10482" max="10482" width="22.6640625" style="243" customWidth="1"/>
    <col min="10483" max="10483" width="22" style="243" customWidth="1"/>
    <col min="10484" max="10497" width="0" style="243" hidden="1" customWidth="1"/>
    <col min="10498" max="10498" width="10.6640625" style="243" customWidth="1"/>
    <col min="10499" max="10499" width="7.88671875" style="243" customWidth="1"/>
    <col min="10500" max="10500" width="10.6640625" style="243" customWidth="1"/>
    <col min="10501" max="10501" width="7.88671875" style="243" customWidth="1"/>
    <col min="10502" max="10502" width="8.109375" style="243" customWidth="1"/>
    <col min="10503" max="10503" width="8.88671875" style="243"/>
    <col min="10504" max="10504" width="10.6640625" style="243" customWidth="1"/>
    <col min="10505" max="10505" width="7.88671875" style="243" customWidth="1"/>
    <col min="10506" max="10506" width="10.6640625" style="243" customWidth="1"/>
    <col min="10507" max="10507" width="7.88671875" style="243" customWidth="1"/>
    <col min="10508" max="10508" width="8.109375" style="243" customWidth="1"/>
    <col min="10509" max="10736" width="8.88671875" style="243"/>
    <col min="10737" max="10737" width="29.33203125" style="243" customWidth="1"/>
    <col min="10738" max="10738" width="22.6640625" style="243" customWidth="1"/>
    <col min="10739" max="10739" width="22" style="243" customWidth="1"/>
    <col min="10740" max="10753" width="0" style="243" hidden="1" customWidth="1"/>
    <col min="10754" max="10754" width="10.6640625" style="243" customWidth="1"/>
    <col min="10755" max="10755" width="7.88671875" style="243" customWidth="1"/>
    <col min="10756" max="10756" width="10.6640625" style="243" customWidth="1"/>
    <col min="10757" max="10757" width="7.88671875" style="243" customWidth="1"/>
    <col min="10758" max="10758" width="8.109375" style="243" customWidth="1"/>
    <col min="10759" max="10759" width="8.88671875" style="243"/>
    <col min="10760" max="10760" width="10.6640625" style="243" customWidth="1"/>
    <col min="10761" max="10761" width="7.88671875" style="243" customWidth="1"/>
    <col min="10762" max="10762" width="10.6640625" style="243" customWidth="1"/>
    <col min="10763" max="10763" width="7.88671875" style="243" customWidth="1"/>
    <col min="10764" max="10764" width="8.109375" style="243" customWidth="1"/>
    <col min="10765" max="10992" width="8.88671875" style="243"/>
    <col min="10993" max="10993" width="29.33203125" style="243" customWidth="1"/>
    <col min="10994" max="10994" width="22.6640625" style="243" customWidth="1"/>
    <col min="10995" max="10995" width="22" style="243" customWidth="1"/>
    <col min="10996" max="11009" width="0" style="243" hidden="1" customWidth="1"/>
    <col min="11010" max="11010" width="10.6640625" style="243" customWidth="1"/>
    <col min="11011" max="11011" width="7.88671875" style="243" customWidth="1"/>
    <col min="11012" max="11012" width="10.6640625" style="243" customWidth="1"/>
    <col min="11013" max="11013" width="7.88671875" style="243" customWidth="1"/>
    <col min="11014" max="11014" width="8.109375" style="243" customWidth="1"/>
    <col min="11015" max="11015" width="8.88671875" style="243"/>
    <col min="11016" max="11016" width="10.6640625" style="243" customWidth="1"/>
    <col min="11017" max="11017" width="7.88671875" style="243" customWidth="1"/>
    <col min="11018" max="11018" width="10.6640625" style="243" customWidth="1"/>
    <col min="11019" max="11019" width="7.88671875" style="243" customWidth="1"/>
    <col min="11020" max="11020" width="8.109375" style="243" customWidth="1"/>
    <col min="11021" max="11248" width="8.88671875" style="243"/>
    <col min="11249" max="11249" width="29.33203125" style="243" customWidth="1"/>
    <col min="11250" max="11250" width="22.6640625" style="243" customWidth="1"/>
    <col min="11251" max="11251" width="22" style="243" customWidth="1"/>
    <col min="11252" max="11265" width="0" style="243" hidden="1" customWidth="1"/>
    <col min="11266" max="11266" width="10.6640625" style="243" customWidth="1"/>
    <col min="11267" max="11267" width="7.88671875" style="243" customWidth="1"/>
    <col min="11268" max="11268" width="10.6640625" style="243" customWidth="1"/>
    <col min="11269" max="11269" width="7.88671875" style="243" customWidth="1"/>
    <col min="11270" max="11270" width="8.109375" style="243" customWidth="1"/>
    <col min="11271" max="11271" width="8.88671875" style="243"/>
    <col min="11272" max="11272" width="10.6640625" style="243" customWidth="1"/>
    <col min="11273" max="11273" width="7.88671875" style="243" customWidth="1"/>
    <col min="11274" max="11274" width="10.6640625" style="243" customWidth="1"/>
    <col min="11275" max="11275" width="7.88671875" style="243" customWidth="1"/>
    <col min="11276" max="11276" width="8.109375" style="243" customWidth="1"/>
    <col min="11277" max="11504" width="8.88671875" style="243"/>
    <col min="11505" max="11505" width="29.33203125" style="243" customWidth="1"/>
    <col min="11506" max="11506" width="22.6640625" style="243" customWidth="1"/>
    <col min="11507" max="11507" width="22" style="243" customWidth="1"/>
    <col min="11508" max="11521" width="0" style="243" hidden="1" customWidth="1"/>
    <col min="11522" max="11522" width="10.6640625" style="243" customWidth="1"/>
    <col min="11523" max="11523" width="7.88671875" style="243" customWidth="1"/>
    <col min="11524" max="11524" width="10.6640625" style="243" customWidth="1"/>
    <col min="11525" max="11525" width="7.88671875" style="243" customWidth="1"/>
    <col min="11526" max="11526" width="8.109375" style="243" customWidth="1"/>
    <col min="11527" max="11527" width="8.88671875" style="243"/>
    <col min="11528" max="11528" width="10.6640625" style="243" customWidth="1"/>
    <col min="11529" max="11529" width="7.88671875" style="243" customWidth="1"/>
    <col min="11530" max="11530" width="10.6640625" style="243" customWidth="1"/>
    <col min="11531" max="11531" width="7.88671875" style="243" customWidth="1"/>
    <col min="11532" max="11532" width="8.109375" style="243" customWidth="1"/>
    <col min="11533" max="11760" width="8.88671875" style="243"/>
    <col min="11761" max="11761" width="29.33203125" style="243" customWidth="1"/>
    <col min="11762" max="11762" width="22.6640625" style="243" customWidth="1"/>
    <col min="11763" max="11763" width="22" style="243" customWidth="1"/>
    <col min="11764" max="11777" width="0" style="243" hidden="1" customWidth="1"/>
    <col min="11778" max="11778" width="10.6640625" style="243" customWidth="1"/>
    <col min="11779" max="11779" width="7.88671875" style="243" customWidth="1"/>
    <col min="11780" max="11780" width="10.6640625" style="243" customWidth="1"/>
    <col min="11781" max="11781" width="7.88671875" style="243" customWidth="1"/>
    <col min="11782" max="11782" width="8.109375" style="243" customWidth="1"/>
    <col min="11783" max="11783" width="8.88671875" style="243"/>
    <col min="11784" max="11784" width="10.6640625" style="243" customWidth="1"/>
    <col min="11785" max="11785" width="7.88671875" style="243" customWidth="1"/>
    <col min="11786" max="11786" width="10.6640625" style="243" customWidth="1"/>
    <col min="11787" max="11787" width="7.88671875" style="243" customWidth="1"/>
    <col min="11788" max="11788" width="8.109375" style="243" customWidth="1"/>
    <col min="11789" max="12016" width="8.88671875" style="243"/>
    <col min="12017" max="12017" width="29.33203125" style="243" customWidth="1"/>
    <col min="12018" max="12018" width="22.6640625" style="243" customWidth="1"/>
    <col min="12019" max="12019" width="22" style="243" customWidth="1"/>
    <col min="12020" max="12033" width="0" style="243" hidden="1" customWidth="1"/>
    <col min="12034" max="12034" width="10.6640625" style="243" customWidth="1"/>
    <col min="12035" max="12035" width="7.88671875" style="243" customWidth="1"/>
    <col min="12036" max="12036" width="10.6640625" style="243" customWidth="1"/>
    <col min="12037" max="12037" width="7.88671875" style="243" customWidth="1"/>
    <col min="12038" max="12038" width="8.109375" style="243" customWidth="1"/>
    <col min="12039" max="12039" width="8.88671875" style="243"/>
    <col min="12040" max="12040" width="10.6640625" style="243" customWidth="1"/>
    <col min="12041" max="12041" width="7.88671875" style="243" customWidth="1"/>
    <col min="12042" max="12042" width="10.6640625" style="243" customWidth="1"/>
    <col min="12043" max="12043" width="7.88671875" style="243" customWidth="1"/>
    <col min="12044" max="12044" width="8.109375" style="243" customWidth="1"/>
    <col min="12045" max="12272" width="8.88671875" style="243"/>
    <col min="12273" max="12273" width="29.33203125" style="243" customWidth="1"/>
    <col min="12274" max="12274" width="22.6640625" style="243" customWidth="1"/>
    <col min="12275" max="12275" width="22" style="243" customWidth="1"/>
    <col min="12276" max="12289" width="0" style="243" hidden="1" customWidth="1"/>
    <col min="12290" max="12290" width="10.6640625" style="243" customWidth="1"/>
    <col min="12291" max="12291" width="7.88671875" style="243" customWidth="1"/>
    <col min="12292" max="12292" width="10.6640625" style="243" customWidth="1"/>
    <col min="12293" max="12293" width="7.88671875" style="243" customWidth="1"/>
    <col min="12294" max="12294" width="8.109375" style="243" customWidth="1"/>
    <col min="12295" max="12295" width="8.88671875" style="243"/>
    <col min="12296" max="12296" width="10.6640625" style="243" customWidth="1"/>
    <col min="12297" max="12297" width="7.88671875" style="243" customWidth="1"/>
    <col min="12298" max="12298" width="10.6640625" style="243" customWidth="1"/>
    <col min="12299" max="12299" width="7.88671875" style="243" customWidth="1"/>
    <col min="12300" max="12300" width="8.109375" style="243" customWidth="1"/>
    <col min="12301" max="12528" width="8.88671875" style="243"/>
    <col min="12529" max="12529" width="29.33203125" style="243" customWidth="1"/>
    <col min="12530" max="12530" width="22.6640625" style="243" customWidth="1"/>
    <col min="12531" max="12531" width="22" style="243" customWidth="1"/>
    <col min="12532" max="12545" width="0" style="243" hidden="1" customWidth="1"/>
    <col min="12546" max="12546" width="10.6640625" style="243" customWidth="1"/>
    <col min="12547" max="12547" width="7.88671875" style="243" customWidth="1"/>
    <col min="12548" max="12548" width="10.6640625" style="243" customWidth="1"/>
    <col min="12549" max="12549" width="7.88671875" style="243" customWidth="1"/>
    <col min="12550" max="12550" width="8.109375" style="243" customWidth="1"/>
    <col min="12551" max="12551" width="8.88671875" style="243"/>
    <col min="12552" max="12552" width="10.6640625" style="243" customWidth="1"/>
    <col min="12553" max="12553" width="7.88671875" style="243" customWidth="1"/>
    <col min="12554" max="12554" width="10.6640625" style="243" customWidth="1"/>
    <col min="12555" max="12555" width="7.88671875" style="243" customWidth="1"/>
    <col min="12556" max="12556" width="8.109375" style="243" customWidth="1"/>
    <col min="12557" max="12784" width="8.88671875" style="243"/>
    <col min="12785" max="12785" width="29.33203125" style="243" customWidth="1"/>
    <col min="12786" max="12786" width="22.6640625" style="243" customWidth="1"/>
    <col min="12787" max="12787" width="22" style="243" customWidth="1"/>
    <col min="12788" max="12801" width="0" style="243" hidden="1" customWidth="1"/>
    <col min="12802" max="12802" width="10.6640625" style="243" customWidth="1"/>
    <col min="12803" max="12803" width="7.88671875" style="243" customWidth="1"/>
    <col min="12804" max="12804" width="10.6640625" style="243" customWidth="1"/>
    <col min="12805" max="12805" width="7.88671875" style="243" customWidth="1"/>
    <col min="12806" max="12806" width="8.109375" style="243" customWidth="1"/>
    <col min="12807" max="12807" width="8.88671875" style="243"/>
    <col min="12808" max="12808" width="10.6640625" style="243" customWidth="1"/>
    <col min="12809" max="12809" width="7.88671875" style="243" customWidth="1"/>
    <col min="12810" max="12810" width="10.6640625" style="243" customWidth="1"/>
    <col min="12811" max="12811" width="7.88671875" style="243" customWidth="1"/>
    <col min="12812" max="12812" width="8.109375" style="243" customWidth="1"/>
    <col min="12813" max="13040" width="8.88671875" style="243"/>
    <col min="13041" max="13041" width="29.33203125" style="243" customWidth="1"/>
    <col min="13042" max="13042" width="22.6640625" style="243" customWidth="1"/>
    <col min="13043" max="13043" width="22" style="243" customWidth="1"/>
    <col min="13044" max="13057" width="0" style="243" hidden="1" customWidth="1"/>
    <col min="13058" max="13058" width="10.6640625" style="243" customWidth="1"/>
    <col min="13059" max="13059" width="7.88671875" style="243" customWidth="1"/>
    <col min="13060" max="13060" width="10.6640625" style="243" customWidth="1"/>
    <col min="13061" max="13061" width="7.88671875" style="243" customWidth="1"/>
    <col min="13062" max="13062" width="8.109375" style="243" customWidth="1"/>
    <col min="13063" max="13063" width="8.88671875" style="243"/>
    <col min="13064" max="13064" width="10.6640625" style="243" customWidth="1"/>
    <col min="13065" max="13065" width="7.88671875" style="243" customWidth="1"/>
    <col min="13066" max="13066" width="10.6640625" style="243" customWidth="1"/>
    <col min="13067" max="13067" width="7.88671875" style="243" customWidth="1"/>
    <col min="13068" max="13068" width="8.109375" style="243" customWidth="1"/>
    <col min="13069" max="13296" width="8.88671875" style="243"/>
    <col min="13297" max="13297" width="29.33203125" style="243" customWidth="1"/>
    <col min="13298" max="13298" width="22.6640625" style="243" customWidth="1"/>
    <col min="13299" max="13299" width="22" style="243" customWidth="1"/>
    <col min="13300" max="13313" width="0" style="243" hidden="1" customWidth="1"/>
    <col min="13314" max="13314" width="10.6640625" style="243" customWidth="1"/>
    <col min="13315" max="13315" width="7.88671875" style="243" customWidth="1"/>
    <col min="13316" max="13316" width="10.6640625" style="243" customWidth="1"/>
    <col min="13317" max="13317" width="7.88671875" style="243" customWidth="1"/>
    <col min="13318" max="13318" width="8.109375" style="243" customWidth="1"/>
    <col min="13319" max="13319" width="8.88671875" style="243"/>
    <col min="13320" max="13320" width="10.6640625" style="243" customWidth="1"/>
    <col min="13321" max="13321" width="7.88671875" style="243" customWidth="1"/>
    <col min="13322" max="13322" width="10.6640625" style="243" customWidth="1"/>
    <col min="13323" max="13323" width="7.88671875" style="243" customWidth="1"/>
    <col min="13324" max="13324" width="8.109375" style="243" customWidth="1"/>
    <col min="13325" max="13552" width="8.88671875" style="243"/>
    <col min="13553" max="13553" width="29.33203125" style="243" customWidth="1"/>
    <col min="13554" max="13554" width="22.6640625" style="243" customWidth="1"/>
    <col min="13555" max="13555" width="22" style="243" customWidth="1"/>
    <col min="13556" max="13569" width="0" style="243" hidden="1" customWidth="1"/>
    <col min="13570" max="13570" width="10.6640625" style="243" customWidth="1"/>
    <col min="13571" max="13571" width="7.88671875" style="243" customWidth="1"/>
    <col min="13572" max="13572" width="10.6640625" style="243" customWidth="1"/>
    <col min="13573" max="13573" width="7.88671875" style="243" customWidth="1"/>
    <col min="13574" max="13574" width="8.109375" style="243" customWidth="1"/>
    <col min="13575" max="13575" width="8.88671875" style="243"/>
    <col min="13576" max="13576" width="10.6640625" style="243" customWidth="1"/>
    <col min="13577" max="13577" width="7.88671875" style="243" customWidth="1"/>
    <col min="13578" max="13578" width="10.6640625" style="243" customWidth="1"/>
    <col min="13579" max="13579" width="7.88671875" style="243" customWidth="1"/>
    <col min="13580" max="13580" width="8.109375" style="243" customWidth="1"/>
    <col min="13581" max="13808" width="8.88671875" style="243"/>
    <col min="13809" max="13809" width="29.33203125" style="243" customWidth="1"/>
    <col min="13810" max="13810" width="22.6640625" style="243" customWidth="1"/>
    <col min="13811" max="13811" width="22" style="243" customWidth="1"/>
    <col min="13812" max="13825" width="0" style="243" hidden="1" customWidth="1"/>
    <col min="13826" max="13826" width="10.6640625" style="243" customWidth="1"/>
    <col min="13827" max="13827" width="7.88671875" style="243" customWidth="1"/>
    <col min="13828" max="13828" width="10.6640625" style="243" customWidth="1"/>
    <col min="13829" max="13829" width="7.88671875" style="243" customWidth="1"/>
    <col min="13830" max="13830" width="8.109375" style="243" customWidth="1"/>
    <col min="13831" max="13831" width="8.88671875" style="243"/>
    <col min="13832" max="13832" width="10.6640625" style="243" customWidth="1"/>
    <col min="13833" max="13833" width="7.88671875" style="243" customWidth="1"/>
    <col min="13834" max="13834" width="10.6640625" style="243" customWidth="1"/>
    <col min="13835" max="13835" width="7.88671875" style="243" customWidth="1"/>
    <col min="13836" max="13836" width="8.109375" style="243" customWidth="1"/>
    <col min="13837" max="14064" width="8.88671875" style="243"/>
    <col min="14065" max="14065" width="29.33203125" style="243" customWidth="1"/>
    <col min="14066" max="14066" width="22.6640625" style="243" customWidth="1"/>
    <col min="14067" max="14067" width="22" style="243" customWidth="1"/>
    <col min="14068" max="14081" width="0" style="243" hidden="1" customWidth="1"/>
    <col min="14082" max="14082" width="10.6640625" style="243" customWidth="1"/>
    <col min="14083" max="14083" width="7.88671875" style="243" customWidth="1"/>
    <col min="14084" max="14084" width="10.6640625" style="243" customWidth="1"/>
    <col min="14085" max="14085" width="7.88671875" style="243" customWidth="1"/>
    <col min="14086" max="14086" width="8.109375" style="243" customWidth="1"/>
    <col min="14087" max="14087" width="8.88671875" style="243"/>
    <col min="14088" max="14088" width="10.6640625" style="243" customWidth="1"/>
    <col min="14089" max="14089" width="7.88671875" style="243" customWidth="1"/>
    <col min="14090" max="14090" width="10.6640625" style="243" customWidth="1"/>
    <col min="14091" max="14091" width="7.88671875" style="243" customWidth="1"/>
    <col min="14092" max="14092" width="8.109375" style="243" customWidth="1"/>
    <col min="14093" max="14320" width="8.88671875" style="243"/>
    <col min="14321" max="14321" width="29.33203125" style="243" customWidth="1"/>
    <col min="14322" max="14322" width="22.6640625" style="243" customWidth="1"/>
    <col min="14323" max="14323" width="22" style="243" customWidth="1"/>
    <col min="14324" max="14337" width="0" style="243" hidden="1" customWidth="1"/>
    <col min="14338" max="14338" width="10.6640625" style="243" customWidth="1"/>
    <col min="14339" max="14339" width="7.88671875" style="243" customWidth="1"/>
    <col min="14340" max="14340" width="10.6640625" style="243" customWidth="1"/>
    <col min="14341" max="14341" width="7.88671875" style="243" customWidth="1"/>
    <col min="14342" max="14342" width="8.109375" style="243" customWidth="1"/>
    <col min="14343" max="14343" width="8.88671875" style="243"/>
    <col min="14344" max="14344" width="10.6640625" style="243" customWidth="1"/>
    <col min="14345" max="14345" width="7.88671875" style="243" customWidth="1"/>
    <col min="14346" max="14346" width="10.6640625" style="243" customWidth="1"/>
    <col min="14347" max="14347" width="7.88671875" style="243" customWidth="1"/>
    <col min="14348" max="14348" width="8.109375" style="243" customWidth="1"/>
    <col min="14349" max="14576" width="8.88671875" style="243"/>
    <col min="14577" max="14577" width="29.33203125" style="243" customWidth="1"/>
    <col min="14578" max="14578" width="22.6640625" style="243" customWidth="1"/>
    <col min="14579" max="14579" width="22" style="243" customWidth="1"/>
    <col min="14580" max="14593" width="0" style="243" hidden="1" customWidth="1"/>
    <col min="14594" max="14594" width="10.6640625" style="243" customWidth="1"/>
    <col min="14595" max="14595" width="7.88671875" style="243" customWidth="1"/>
    <col min="14596" max="14596" width="10.6640625" style="243" customWidth="1"/>
    <col min="14597" max="14597" width="7.88671875" style="243" customWidth="1"/>
    <col min="14598" max="14598" width="8.109375" style="243" customWidth="1"/>
    <col min="14599" max="14599" width="8.88671875" style="243"/>
    <col min="14600" max="14600" width="10.6640625" style="243" customWidth="1"/>
    <col min="14601" max="14601" width="7.88671875" style="243" customWidth="1"/>
    <col min="14602" max="14602" width="10.6640625" style="243" customWidth="1"/>
    <col min="14603" max="14603" width="7.88671875" style="243" customWidth="1"/>
    <col min="14604" max="14604" width="8.109375" style="243" customWidth="1"/>
    <col min="14605" max="14832" width="8.88671875" style="243"/>
    <col min="14833" max="14833" width="29.33203125" style="243" customWidth="1"/>
    <col min="14834" max="14834" width="22.6640625" style="243" customWidth="1"/>
    <col min="14835" max="14835" width="22" style="243" customWidth="1"/>
    <col min="14836" max="14849" width="0" style="243" hidden="1" customWidth="1"/>
    <col min="14850" max="14850" width="10.6640625" style="243" customWidth="1"/>
    <col min="14851" max="14851" width="7.88671875" style="243" customWidth="1"/>
    <col min="14852" max="14852" width="10.6640625" style="243" customWidth="1"/>
    <col min="14853" max="14853" width="7.88671875" style="243" customWidth="1"/>
    <col min="14854" max="14854" width="8.109375" style="243" customWidth="1"/>
    <col min="14855" max="14855" width="8.88671875" style="243"/>
    <col min="14856" max="14856" width="10.6640625" style="243" customWidth="1"/>
    <col min="14857" max="14857" width="7.88671875" style="243" customWidth="1"/>
    <col min="14858" max="14858" width="10.6640625" style="243" customWidth="1"/>
    <col min="14859" max="14859" width="7.88671875" style="243" customWidth="1"/>
    <col min="14860" max="14860" width="8.109375" style="243" customWidth="1"/>
    <col min="14861" max="15088" width="8.88671875" style="243"/>
    <col min="15089" max="15089" width="29.33203125" style="243" customWidth="1"/>
    <col min="15090" max="15090" width="22.6640625" style="243" customWidth="1"/>
    <col min="15091" max="15091" width="22" style="243" customWidth="1"/>
    <col min="15092" max="15105" width="0" style="243" hidden="1" customWidth="1"/>
    <col min="15106" max="15106" width="10.6640625" style="243" customWidth="1"/>
    <col min="15107" max="15107" width="7.88671875" style="243" customWidth="1"/>
    <col min="15108" max="15108" width="10.6640625" style="243" customWidth="1"/>
    <col min="15109" max="15109" width="7.88671875" style="243" customWidth="1"/>
    <col min="15110" max="15110" width="8.109375" style="243" customWidth="1"/>
    <col min="15111" max="15111" width="8.88671875" style="243"/>
    <col min="15112" max="15112" width="10.6640625" style="243" customWidth="1"/>
    <col min="15113" max="15113" width="7.88671875" style="243" customWidth="1"/>
    <col min="15114" max="15114" width="10.6640625" style="243" customWidth="1"/>
    <col min="15115" max="15115" width="7.88671875" style="243" customWidth="1"/>
    <col min="15116" max="15116" width="8.109375" style="243" customWidth="1"/>
    <col min="15117" max="15344" width="8.88671875" style="243"/>
    <col min="15345" max="15345" width="29.33203125" style="243" customWidth="1"/>
    <col min="15346" max="15346" width="22.6640625" style="243" customWidth="1"/>
    <col min="15347" max="15347" width="22" style="243" customWidth="1"/>
    <col min="15348" max="15361" width="0" style="243" hidden="1" customWidth="1"/>
    <col min="15362" max="15362" width="10.6640625" style="243" customWidth="1"/>
    <col min="15363" max="15363" width="7.88671875" style="243" customWidth="1"/>
    <col min="15364" max="15364" width="10.6640625" style="243" customWidth="1"/>
    <col min="15365" max="15365" width="7.88671875" style="243" customWidth="1"/>
    <col min="15366" max="15366" width="8.109375" style="243" customWidth="1"/>
    <col min="15367" max="15367" width="8.88671875" style="243"/>
    <col min="15368" max="15368" width="10.6640625" style="243" customWidth="1"/>
    <col min="15369" max="15369" width="7.88671875" style="243" customWidth="1"/>
    <col min="15370" max="15370" width="10.6640625" style="243" customWidth="1"/>
    <col min="15371" max="15371" width="7.88671875" style="243" customWidth="1"/>
    <col min="15372" max="15372" width="8.109375" style="243" customWidth="1"/>
    <col min="15373" max="15600" width="8.88671875" style="243"/>
    <col min="15601" max="15601" width="29.33203125" style="243" customWidth="1"/>
    <col min="15602" max="15602" width="22.6640625" style="243" customWidth="1"/>
    <col min="15603" max="15603" width="22" style="243" customWidth="1"/>
    <col min="15604" max="15617" width="0" style="243" hidden="1" customWidth="1"/>
    <col min="15618" max="15618" width="10.6640625" style="243" customWidth="1"/>
    <col min="15619" max="15619" width="7.88671875" style="243" customWidth="1"/>
    <col min="15620" max="15620" width="10.6640625" style="243" customWidth="1"/>
    <col min="15621" max="15621" width="7.88671875" style="243" customWidth="1"/>
    <col min="15622" max="15622" width="8.109375" style="243" customWidth="1"/>
    <col min="15623" max="15623" width="8.88671875" style="243"/>
    <col min="15624" max="15624" width="10.6640625" style="243" customWidth="1"/>
    <col min="15625" max="15625" width="7.88671875" style="243" customWidth="1"/>
    <col min="15626" max="15626" width="10.6640625" style="243" customWidth="1"/>
    <col min="15627" max="15627" width="7.88671875" style="243" customWidth="1"/>
    <col min="15628" max="15628" width="8.109375" style="243" customWidth="1"/>
    <col min="15629" max="15856" width="8.88671875" style="243"/>
    <col min="15857" max="15857" width="29.33203125" style="243" customWidth="1"/>
    <col min="15858" max="15858" width="22.6640625" style="243" customWidth="1"/>
    <col min="15859" max="15859" width="22" style="243" customWidth="1"/>
    <col min="15860" max="15873" width="0" style="243" hidden="1" customWidth="1"/>
    <col min="15874" max="15874" width="10.6640625" style="243" customWidth="1"/>
    <col min="15875" max="15875" width="7.88671875" style="243" customWidth="1"/>
    <col min="15876" max="15876" width="10.6640625" style="243" customWidth="1"/>
    <col min="15877" max="15877" width="7.88671875" style="243" customWidth="1"/>
    <col min="15878" max="15878" width="8.109375" style="243" customWidth="1"/>
    <col min="15879" max="15879" width="8.88671875" style="243"/>
    <col min="15880" max="15880" width="10.6640625" style="243" customWidth="1"/>
    <col min="15881" max="15881" width="7.88671875" style="243" customWidth="1"/>
    <col min="15882" max="15882" width="10.6640625" style="243" customWidth="1"/>
    <col min="15883" max="15883" width="7.88671875" style="243" customWidth="1"/>
    <col min="15884" max="15884" width="8.109375" style="243" customWidth="1"/>
    <col min="15885" max="16112" width="8.88671875" style="243"/>
    <col min="16113" max="16113" width="29.33203125" style="243" customWidth="1"/>
    <col min="16114" max="16114" width="22.6640625" style="243" customWidth="1"/>
    <col min="16115" max="16115" width="22" style="243" customWidth="1"/>
    <col min="16116" max="16129" width="0" style="243" hidden="1" customWidth="1"/>
    <col min="16130" max="16130" width="10.6640625" style="243" customWidth="1"/>
    <col min="16131" max="16131" width="7.88671875" style="243" customWidth="1"/>
    <col min="16132" max="16132" width="10.6640625" style="243" customWidth="1"/>
    <col min="16133" max="16133" width="7.88671875" style="243" customWidth="1"/>
    <col min="16134" max="16134" width="8.109375" style="243" customWidth="1"/>
    <col min="16135" max="16135" width="8.88671875" style="243"/>
    <col min="16136" max="16136" width="10.6640625" style="243" customWidth="1"/>
    <col min="16137" max="16137" width="7.88671875" style="243" customWidth="1"/>
    <col min="16138" max="16138" width="10.6640625" style="243" customWidth="1"/>
    <col min="16139" max="16139" width="7.88671875" style="243" customWidth="1"/>
    <col min="16140" max="16140" width="8.109375" style="243" customWidth="1"/>
    <col min="16141" max="16368" width="8.88671875" style="243"/>
    <col min="16369" max="16370" width="8.88671875" style="243" customWidth="1"/>
    <col min="16371" max="16384" width="8.88671875" style="243"/>
  </cols>
  <sheetData>
    <row r="1" spans="1:12" ht="21" thickBot="1">
      <c r="A1" s="238" t="s">
        <v>286</v>
      </c>
      <c r="B1" s="239"/>
      <c r="C1" s="240"/>
      <c r="D1" s="242"/>
      <c r="E1" s="242"/>
      <c r="F1" s="241"/>
      <c r="G1" s="241"/>
      <c r="H1" s="241"/>
      <c r="I1" s="241"/>
      <c r="J1" s="241"/>
      <c r="K1" s="241"/>
      <c r="L1" s="269" t="s">
        <v>349</v>
      </c>
    </row>
    <row r="2" spans="1:12" ht="27.75" customHeight="1" thickTop="1" thickBot="1">
      <c r="A2" s="633"/>
      <c r="B2" s="600"/>
      <c r="C2" s="599"/>
      <c r="D2" s="600"/>
      <c r="E2" s="600"/>
      <c r="F2" s="600"/>
      <c r="G2" s="600"/>
      <c r="H2" s="634"/>
      <c r="I2" s="600"/>
      <c r="J2" s="600"/>
      <c r="K2" s="600"/>
      <c r="L2" s="635"/>
    </row>
    <row r="3" spans="1:12" ht="45" customHeight="1">
      <c r="A3" s="600"/>
      <c r="B3" s="636"/>
      <c r="C3" s="637"/>
      <c r="D3" s="1107" t="s">
        <v>390</v>
      </c>
      <c r="E3" s="1108"/>
      <c r="F3" s="1111" t="s">
        <v>391</v>
      </c>
      <c r="G3" s="1112"/>
      <c r="H3" s="1113"/>
      <c r="I3" s="600"/>
      <c r="J3" s="1101"/>
      <c r="K3" s="1101"/>
      <c r="L3" s="769"/>
    </row>
    <row r="4" spans="1:12" ht="25.5" customHeight="1">
      <c r="A4" s="639"/>
      <c r="B4" s="639"/>
      <c r="C4" s="640"/>
      <c r="D4" s="641"/>
      <c r="E4" s="642" t="s">
        <v>264</v>
      </c>
      <c r="F4" s="644"/>
      <c r="G4" s="642" t="s">
        <v>250</v>
      </c>
      <c r="H4" s="645" t="s">
        <v>265</v>
      </c>
      <c r="I4" s="600"/>
      <c r="J4" s="638"/>
      <c r="K4" s="646"/>
      <c r="L4" s="643"/>
    </row>
    <row r="5" spans="1:12" ht="23.1" customHeight="1">
      <c r="A5" s="1102" t="s">
        <v>251</v>
      </c>
      <c r="B5" s="647" t="s">
        <v>216</v>
      </c>
      <c r="C5" s="648" t="s">
        <v>252</v>
      </c>
      <c r="D5" s="652">
        <v>328549</v>
      </c>
      <c r="E5" s="649" t="s">
        <v>21</v>
      </c>
      <c r="F5" s="653">
        <v>397130</v>
      </c>
      <c r="G5" s="649" t="s">
        <v>21</v>
      </c>
      <c r="H5" s="654">
        <v>0.20899999999999999</v>
      </c>
      <c r="I5" s="722"/>
      <c r="J5" s="618"/>
      <c r="K5" s="655"/>
      <c r="L5" s="656"/>
    </row>
    <row r="6" spans="1:12" ht="23.1" customHeight="1">
      <c r="A6" s="1103"/>
      <c r="B6" s="657" t="s">
        <v>225</v>
      </c>
      <c r="C6" s="658" t="s">
        <v>237</v>
      </c>
      <c r="D6" s="751">
        <v>74399</v>
      </c>
      <c r="E6" s="659">
        <v>0.22644719661298618</v>
      </c>
      <c r="F6" s="660">
        <v>93227</v>
      </c>
      <c r="G6" s="659">
        <v>0.23475184448417394</v>
      </c>
      <c r="H6" s="661">
        <v>0.25306791757953701</v>
      </c>
      <c r="I6" s="826"/>
      <c r="J6" s="901"/>
      <c r="K6" s="651"/>
      <c r="L6" s="656"/>
    </row>
    <row r="7" spans="1:12" ht="23.1" customHeight="1">
      <c r="A7" s="1102" t="s">
        <v>392</v>
      </c>
      <c r="B7" s="740" t="s">
        <v>216</v>
      </c>
      <c r="C7" s="741" t="s">
        <v>252</v>
      </c>
      <c r="D7" s="666">
        <v>175545</v>
      </c>
      <c r="E7" s="649" t="s">
        <v>21</v>
      </c>
      <c r="F7" s="653">
        <v>185334</v>
      </c>
      <c r="G7" s="649" t="s">
        <v>21</v>
      </c>
      <c r="H7" s="742">
        <v>5.6000000000000001E-2</v>
      </c>
      <c r="I7" s="826"/>
      <c r="J7" s="618"/>
      <c r="K7" s="655"/>
      <c r="L7" s="656"/>
    </row>
    <row r="8" spans="1:12" ht="23.1" customHeight="1">
      <c r="A8" s="1103"/>
      <c r="B8" s="747" t="s">
        <v>225</v>
      </c>
      <c r="C8" s="748" t="s">
        <v>237</v>
      </c>
      <c r="D8" s="664">
        <v>25739</v>
      </c>
      <c r="E8" s="669">
        <v>0.1466233729243214</v>
      </c>
      <c r="F8" s="670">
        <v>23604</v>
      </c>
      <c r="G8" s="669">
        <v>0.12735925410340251</v>
      </c>
      <c r="H8" s="671">
        <v>-8.2948055480010829E-2</v>
      </c>
      <c r="I8" s="826"/>
      <c r="J8" s="618"/>
      <c r="K8" s="651"/>
      <c r="L8" s="656"/>
    </row>
    <row r="9" spans="1:12" ht="23.1" customHeight="1">
      <c r="A9" s="1102" t="s">
        <v>411</v>
      </c>
      <c r="B9" s="740" t="s">
        <v>216</v>
      </c>
      <c r="C9" s="741" t="s">
        <v>217</v>
      </c>
      <c r="D9" s="652">
        <v>109491</v>
      </c>
      <c r="E9" s="650" t="s">
        <v>21</v>
      </c>
      <c r="F9" s="653">
        <v>120586</v>
      </c>
      <c r="G9" s="649" t="s">
        <v>21</v>
      </c>
      <c r="H9" s="654">
        <v>0.10100000000000001</v>
      </c>
      <c r="I9" s="826"/>
      <c r="J9" s="618"/>
      <c r="K9" s="655"/>
      <c r="L9" s="656"/>
    </row>
    <row r="10" spans="1:12" ht="23.1" customHeight="1">
      <c r="A10" s="1103"/>
      <c r="B10" s="747" t="s">
        <v>225</v>
      </c>
      <c r="C10" s="748" t="s">
        <v>261</v>
      </c>
      <c r="D10" s="664">
        <v>19088</v>
      </c>
      <c r="E10" s="669">
        <v>0.17433396352211597</v>
      </c>
      <c r="F10" s="670">
        <v>20841</v>
      </c>
      <c r="G10" s="669">
        <v>0.17283100857479308</v>
      </c>
      <c r="H10" s="671">
        <v>9.1837803855825628E-2</v>
      </c>
      <c r="I10" s="826"/>
      <c r="J10" s="618"/>
      <c r="K10" s="651"/>
      <c r="L10" s="656"/>
    </row>
    <row r="11" spans="1:12" s="246" customFormat="1" ht="23.1" customHeight="1">
      <c r="A11" s="1102" t="s">
        <v>253</v>
      </c>
      <c r="B11" s="740" t="s">
        <v>216</v>
      </c>
      <c r="C11" s="741" t="s">
        <v>260</v>
      </c>
      <c r="D11" s="652">
        <v>613586</v>
      </c>
      <c r="E11" s="650" t="s">
        <v>21</v>
      </c>
      <c r="F11" s="653">
        <v>703051</v>
      </c>
      <c r="G11" s="649" t="s">
        <v>21</v>
      </c>
      <c r="H11" s="654">
        <v>0.14599999999999999</v>
      </c>
      <c r="I11" s="826"/>
      <c r="J11" s="618"/>
      <c r="K11" s="655"/>
      <c r="L11" s="656"/>
    </row>
    <row r="12" spans="1:12" ht="23.1" customHeight="1">
      <c r="A12" s="1103"/>
      <c r="B12" s="747" t="s">
        <v>225</v>
      </c>
      <c r="C12" s="748" t="s">
        <v>262</v>
      </c>
      <c r="D12" s="664">
        <v>119227</v>
      </c>
      <c r="E12" s="669">
        <v>0.19431179981290317</v>
      </c>
      <c r="F12" s="750">
        <v>137673</v>
      </c>
      <c r="G12" s="673">
        <v>0.1958222091996171</v>
      </c>
      <c r="H12" s="674">
        <v>0.15471327803266033</v>
      </c>
      <c r="I12" s="826"/>
      <c r="J12" s="618"/>
      <c r="K12" s="651"/>
      <c r="L12" s="656"/>
    </row>
    <row r="13" spans="1:12" ht="23.1" customHeight="1">
      <c r="A13" s="1102" t="s">
        <v>319</v>
      </c>
      <c r="B13" s="740" t="s">
        <v>409</v>
      </c>
      <c r="C13" s="741" t="s">
        <v>337</v>
      </c>
      <c r="D13" s="721">
        <v>256</v>
      </c>
      <c r="E13" s="650" t="s">
        <v>21</v>
      </c>
      <c r="F13" s="675">
        <v>251</v>
      </c>
      <c r="G13" s="665" t="s">
        <v>21</v>
      </c>
      <c r="H13" s="667" t="s">
        <v>21</v>
      </c>
      <c r="I13" s="826"/>
      <c r="J13" s="676"/>
      <c r="K13" s="655"/>
      <c r="L13" s="651"/>
    </row>
    <row r="14" spans="1:12" s="246" customFormat="1" ht="23.1" customHeight="1">
      <c r="A14" s="1103"/>
      <c r="B14" s="747" t="s">
        <v>410</v>
      </c>
      <c r="C14" s="748" t="s">
        <v>338</v>
      </c>
      <c r="D14" s="749">
        <v>-3300</v>
      </c>
      <c r="E14" s="672" t="s">
        <v>21</v>
      </c>
      <c r="F14" s="1064">
        <v>-3232</v>
      </c>
      <c r="G14" s="673" t="s">
        <v>21</v>
      </c>
      <c r="H14" s="671" t="s">
        <v>21</v>
      </c>
      <c r="I14" s="826"/>
      <c r="J14" s="618"/>
      <c r="K14" s="651"/>
      <c r="L14" s="651"/>
    </row>
    <row r="15" spans="1:12" s="246" customFormat="1" ht="23.1" customHeight="1">
      <c r="A15" s="1104" t="s">
        <v>249</v>
      </c>
      <c r="B15" s="740" t="s">
        <v>216</v>
      </c>
      <c r="C15" s="741" t="s">
        <v>252</v>
      </c>
      <c r="D15" s="666">
        <v>613842</v>
      </c>
      <c r="E15" s="650" t="s">
        <v>21</v>
      </c>
      <c r="F15" s="1065">
        <v>703303</v>
      </c>
      <c r="G15" s="665" t="s">
        <v>21</v>
      </c>
      <c r="H15" s="654">
        <v>0.14599999999999999</v>
      </c>
      <c r="I15" s="826"/>
      <c r="J15" s="618"/>
      <c r="K15" s="655"/>
      <c r="L15" s="656"/>
    </row>
    <row r="16" spans="1:12" ht="23.1" customHeight="1">
      <c r="A16" s="1105"/>
      <c r="B16" s="747" t="s">
        <v>225</v>
      </c>
      <c r="C16" s="748" t="s">
        <v>237</v>
      </c>
      <c r="D16" s="668">
        <v>115927</v>
      </c>
      <c r="E16" s="669">
        <v>0.1888547867366521</v>
      </c>
      <c r="F16" s="1066">
        <v>134441</v>
      </c>
      <c r="G16" s="669">
        <v>0.19117506963570466</v>
      </c>
      <c r="H16" s="671">
        <v>0.15970395162472939</v>
      </c>
      <c r="I16" s="826"/>
      <c r="J16" s="618"/>
      <c r="K16" s="651"/>
      <c r="L16" s="656"/>
    </row>
    <row r="17" spans="1:12" s="246" customFormat="1" ht="23.1" customHeight="1" thickBot="1">
      <c r="A17" s="1106"/>
      <c r="B17" s="743" t="s">
        <v>8</v>
      </c>
      <c r="C17" s="744" t="s">
        <v>229</v>
      </c>
      <c r="D17" s="663">
        <v>98386</v>
      </c>
      <c r="E17" s="662">
        <v>0.16027902945709158</v>
      </c>
      <c r="F17" s="1067">
        <v>115960</v>
      </c>
      <c r="G17" s="745">
        <v>0.16493175772035665</v>
      </c>
      <c r="H17" s="746">
        <v>0.17862297481348977</v>
      </c>
      <c r="I17" s="826"/>
      <c r="J17" s="618"/>
      <c r="K17" s="651"/>
      <c r="L17" s="656"/>
    </row>
    <row r="18" spans="1:12" s="247" customFormat="1" ht="21" customHeight="1">
      <c r="A18" s="677" t="s">
        <v>54</v>
      </c>
      <c r="B18" s="677" t="s">
        <v>254</v>
      </c>
      <c r="C18" s="628"/>
      <c r="D18" s="1114" t="s">
        <v>421</v>
      </c>
      <c r="E18" s="1114" t="s">
        <v>328</v>
      </c>
      <c r="F18" s="771"/>
      <c r="G18" s="1109" t="s">
        <v>427</v>
      </c>
      <c r="H18" s="1109" t="s">
        <v>328</v>
      </c>
      <c r="I18" s="680"/>
      <c r="J18" s="681"/>
      <c r="K18" s="682"/>
      <c r="L18" s="683"/>
    </row>
    <row r="19" spans="1:12" s="248" customFormat="1" ht="21" customHeight="1">
      <c r="A19" s="684"/>
      <c r="B19" s="684"/>
      <c r="C19" s="631"/>
      <c r="D19" s="1110" t="s">
        <v>422</v>
      </c>
      <c r="E19" s="1110" t="s">
        <v>329</v>
      </c>
      <c r="F19" s="772"/>
      <c r="G19" s="1110" t="s">
        <v>426</v>
      </c>
      <c r="H19" s="1110" t="s">
        <v>329</v>
      </c>
      <c r="I19" s="685"/>
      <c r="J19" s="686"/>
      <c r="K19" s="687"/>
      <c r="L19" s="688"/>
    </row>
    <row r="20" spans="1:12" s="249" customFormat="1" ht="24" customHeight="1">
      <c r="A20" s="617"/>
      <c r="B20" s="689"/>
      <c r="C20" s="631"/>
      <c r="D20" s="690"/>
      <c r="E20" s="689"/>
      <c r="F20" s="632"/>
      <c r="G20" s="630"/>
      <c r="H20" s="630"/>
      <c r="I20" s="630"/>
      <c r="J20" s="691"/>
      <c r="K20" s="630"/>
      <c r="L20" s="630"/>
    </row>
    <row r="21" spans="1:12" s="282" customFormat="1" ht="35.4" customHeight="1">
      <c r="A21" s="1100" t="s">
        <v>412</v>
      </c>
      <c r="B21" s="1100"/>
      <c r="C21" s="1100"/>
      <c r="D21" s="1115" t="s">
        <v>437</v>
      </c>
      <c r="E21" s="1115"/>
      <c r="F21" s="1115"/>
      <c r="G21" s="1115"/>
      <c r="H21" s="1115"/>
      <c r="I21" s="1115"/>
      <c r="J21" s="1115"/>
      <c r="K21" s="1115"/>
      <c r="L21" s="1115"/>
    </row>
    <row r="22" spans="1:12" s="282" customFormat="1" ht="15.6" customHeight="1">
      <c r="A22" s="905" t="s">
        <v>405</v>
      </c>
      <c r="B22" s="832"/>
      <c r="C22" s="832"/>
      <c r="D22" s="906" t="s">
        <v>407</v>
      </c>
      <c r="E22" s="488"/>
      <c r="G22" s="833"/>
      <c r="H22" s="833"/>
      <c r="I22" s="833"/>
      <c r="J22" s="833"/>
      <c r="K22" s="833"/>
      <c r="L22" s="895"/>
    </row>
    <row r="23" spans="1:12" s="282" customFormat="1" ht="13.5" customHeight="1">
      <c r="A23" s="905" t="s">
        <v>406</v>
      </c>
      <c r="B23" s="907"/>
      <c r="C23" s="907"/>
      <c r="D23" s="906" t="s">
        <v>408</v>
      </c>
      <c r="E23" s="488"/>
      <c r="G23" s="833"/>
      <c r="H23" s="833"/>
      <c r="I23" s="833"/>
      <c r="J23" s="833"/>
      <c r="K23" s="833"/>
      <c r="L23" s="895"/>
    </row>
  </sheetData>
  <sheetProtection algorithmName="SHA-512" hashValue="3MO39QIdh3KN8C/3pcuS9o/y8yGPdVXNkzC4A5lik4PQEVj7is2giwQggyBol4KbK80CJPFQ+mwC6f8eGt1Otw==" saltValue="3ZbUtYbegpRojCeAtZ/7ow==" spinCount="100000" sheet="1" objects="1" scenarios="1"/>
  <mergeCells count="15">
    <mergeCell ref="A21:C21"/>
    <mergeCell ref="J3:K3"/>
    <mergeCell ref="A11:A12"/>
    <mergeCell ref="A13:A14"/>
    <mergeCell ref="A15:A17"/>
    <mergeCell ref="A7:A8"/>
    <mergeCell ref="A9:A10"/>
    <mergeCell ref="D3:E3"/>
    <mergeCell ref="A5:A6"/>
    <mergeCell ref="G18:H18"/>
    <mergeCell ref="G19:H19"/>
    <mergeCell ref="F3:H3"/>
    <mergeCell ref="D18:E18"/>
    <mergeCell ref="D19:E19"/>
    <mergeCell ref="D21:L21"/>
  </mergeCells>
  <phoneticPr fontId="6"/>
  <printOptions horizontalCentered="1"/>
  <pageMargins left="0.19685039370078741" right="0.19685039370078741" top="0.39370078740157483" bottom="0.27559055118110237" header="0.19685039370078741" footer="0"/>
  <pageSetup paperSize="9" scale="76"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423" customWidth="1"/>
    <col min="2" max="2" width="23.88671875" style="423" customWidth="1"/>
    <col min="3" max="13" width="15.33203125" style="423" customWidth="1"/>
    <col min="14" max="14" width="20.109375" style="423" bestFit="1" customWidth="1"/>
    <col min="15" max="16384" width="9" style="423"/>
  </cols>
  <sheetData>
    <row r="1" spans="1:12" ht="21">
      <c r="A1" s="439" t="s">
        <v>125</v>
      </c>
      <c r="C1" s="423">
        <v>2</v>
      </c>
      <c r="E1" s="423">
        <v>3</v>
      </c>
      <c r="G1" s="423">
        <v>4</v>
      </c>
      <c r="H1" s="423">
        <v>5</v>
      </c>
      <c r="J1" s="423">
        <v>6</v>
      </c>
      <c r="K1" s="423">
        <v>7</v>
      </c>
    </row>
    <row r="2" spans="1:12">
      <c r="B2" s="424" t="s">
        <v>126</v>
      </c>
      <c r="C2" s="424" t="s">
        <v>50</v>
      </c>
      <c r="D2" s="425" t="s">
        <v>127</v>
      </c>
      <c r="E2" s="424" t="s">
        <v>17</v>
      </c>
      <c r="F2" s="425" t="s">
        <v>128</v>
      </c>
      <c r="G2" s="424" t="s">
        <v>129</v>
      </c>
      <c r="H2" s="424" t="s">
        <v>130</v>
      </c>
      <c r="I2" s="424" t="s">
        <v>131</v>
      </c>
      <c r="J2" s="424" t="s">
        <v>132</v>
      </c>
      <c r="K2" s="424" t="s">
        <v>133</v>
      </c>
      <c r="L2" s="424" t="s">
        <v>134</v>
      </c>
    </row>
    <row r="3" spans="1:12">
      <c r="A3" s="423" t="s">
        <v>152</v>
      </c>
      <c r="B3" s="423" t="s">
        <v>135</v>
      </c>
      <c r="C3" s="443">
        <v>24241014016.285851</v>
      </c>
      <c r="D3" s="443">
        <f>E3+G3+H3+J3+K3</f>
        <v>14065549540.083588</v>
      </c>
      <c r="E3" s="443">
        <v>2487522342.7405834</v>
      </c>
      <c r="F3" s="443">
        <f>SUM(G3:H3)</f>
        <v>3432847179.7447996</v>
      </c>
      <c r="G3" s="426">
        <v>2469680840.1455998</v>
      </c>
      <c r="H3" s="426">
        <v>963166339.59920001</v>
      </c>
      <c r="I3" s="443">
        <f>SUM(J3:K3)</f>
        <v>8145180017.5982046</v>
      </c>
      <c r="J3" s="426">
        <v>7518062498.2679043</v>
      </c>
      <c r="K3" s="426">
        <v>627117519.33030009</v>
      </c>
      <c r="L3" s="443">
        <f>SUM(C3:D3)</f>
        <v>38306563556.369438</v>
      </c>
    </row>
    <row r="4" spans="1:12">
      <c r="A4" s="423" t="s">
        <v>152</v>
      </c>
      <c r="B4" s="423" t="s">
        <v>136</v>
      </c>
      <c r="C4" s="426">
        <v>18097201681.919003</v>
      </c>
      <c r="D4" s="426">
        <f>E4+G4+H4+J4+K4</f>
        <v>0</v>
      </c>
      <c r="E4" s="426">
        <v>0</v>
      </c>
      <c r="F4" s="426">
        <f t="shared" ref="F4:F22" si="0">SUM(G4:H4)</f>
        <v>0</v>
      </c>
      <c r="G4" s="426">
        <v>0</v>
      </c>
      <c r="H4" s="426">
        <v>0</v>
      </c>
      <c r="I4" s="426">
        <f t="shared" ref="I4:I22" si="1">SUM(J4:K4)</f>
        <v>0</v>
      </c>
      <c r="J4" s="426">
        <v>0</v>
      </c>
      <c r="K4" s="426">
        <v>0</v>
      </c>
      <c r="L4" s="426">
        <f t="shared" ref="L4:L22" si="2">SUM(C4:D4)</f>
        <v>18097201681.919003</v>
      </c>
    </row>
    <row r="5" spans="1:12">
      <c r="A5" s="423" t="s">
        <v>152</v>
      </c>
      <c r="B5" s="423" t="s">
        <v>153</v>
      </c>
      <c r="C5" s="426">
        <v>9181325894.7951469</v>
      </c>
      <c r="D5" s="426">
        <f>E5+G5+H5+J5+K5</f>
        <v>2707234821.4054999</v>
      </c>
      <c r="E5" s="426">
        <v>1843909932.9142122</v>
      </c>
      <c r="F5" s="426">
        <f t="shared" si="0"/>
        <v>753826150.48166513</v>
      </c>
      <c r="G5" s="426">
        <v>377585342.27016515</v>
      </c>
      <c r="H5" s="426">
        <v>376240808.21150005</v>
      </c>
      <c r="I5" s="426">
        <f t="shared" si="1"/>
        <v>109498738.00962268</v>
      </c>
      <c r="J5" s="426">
        <v>109498738.00962268</v>
      </c>
      <c r="K5" s="426">
        <v>0</v>
      </c>
      <c r="L5" s="426">
        <f t="shared" si="2"/>
        <v>11888560716.200647</v>
      </c>
    </row>
    <row r="6" spans="1:12">
      <c r="B6" s="436" t="s">
        <v>154</v>
      </c>
      <c r="C6" s="443">
        <f>SUM(C4:C5)</f>
        <v>27278527576.714149</v>
      </c>
      <c r="D6" s="443">
        <f>SUM(D4:D5)</f>
        <v>2707234821.4054999</v>
      </c>
      <c r="E6" s="443">
        <f t="shared" ref="E6:K6" si="3">SUM(E4:E5)</f>
        <v>1843909932.9142122</v>
      </c>
      <c r="F6" s="443">
        <f t="shared" si="3"/>
        <v>753826150.48166513</v>
      </c>
      <c r="G6" s="437">
        <f t="shared" si="3"/>
        <v>377585342.27016515</v>
      </c>
      <c r="H6" s="437">
        <f t="shared" si="3"/>
        <v>376240808.21150005</v>
      </c>
      <c r="I6" s="443">
        <f t="shared" si="3"/>
        <v>109498738.00962268</v>
      </c>
      <c r="J6" s="437">
        <f>SUM(J4:J5)</f>
        <v>109498738.00962268</v>
      </c>
      <c r="K6" s="437">
        <f t="shared" si="3"/>
        <v>0</v>
      </c>
      <c r="L6" s="443">
        <f t="shared" si="2"/>
        <v>29985762398.119648</v>
      </c>
    </row>
    <row r="7" spans="1:12">
      <c r="A7" s="423" t="s">
        <v>152</v>
      </c>
      <c r="B7" s="423" t="s">
        <v>138</v>
      </c>
      <c r="C7" s="426">
        <v>8362818904</v>
      </c>
      <c r="D7" s="426">
        <f t="shared" ref="D7:D22" si="4">E7+G7+H7+J7+K7</f>
        <v>1310142518.0661998</v>
      </c>
      <c r="E7" s="426">
        <v>453159843.34520006</v>
      </c>
      <c r="F7" s="426">
        <f t="shared" si="0"/>
        <v>0</v>
      </c>
      <c r="G7" s="426">
        <v>0</v>
      </c>
      <c r="H7" s="426">
        <v>0</v>
      </c>
      <c r="I7" s="426">
        <f>SUM(J7:K7)</f>
        <v>856982674.72099972</v>
      </c>
      <c r="J7" s="426">
        <v>508462240.95479983</v>
      </c>
      <c r="K7" s="426">
        <v>348520433.76619995</v>
      </c>
      <c r="L7" s="426">
        <f t="shared" si="2"/>
        <v>9672961422.0662003</v>
      </c>
    </row>
    <row r="8" spans="1:12">
      <c r="A8" s="423" t="s">
        <v>152</v>
      </c>
      <c r="B8" s="423" t="s">
        <v>139</v>
      </c>
      <c r="C8" s="426">
        <v>2122424589</v>
      </c>
      <c r="D8" s="426">
        <f t="shared" si="4"/>
        <v>742427458.64109993</v>
      </c>
      <c r="E8" s="426">
        <v>48954962.494500004</v>
      </c>
      <c r="F8" s="426">
        <f t="shared" si="0"/>
        <v>6671982.6409999998</v>
      </c>
      <c r="G8" s="426">
        <v>0</v>
      </c>
      <c r="H8" s="426">
        <v>6671982.6409999998</v>
      </c>
      <c r="I8" s="426">
        <f t="shared" si="1"/>
        <v>686800513.50559998</v>
      </c>
      <c r="J8" s="426">
        <v>602237504.06379998</v>
      </c>
      <c r="K8" s="426">
        <v>84563009.441799983</v>
      </c>
      <c r="L8" s="426">
        <f t="shared" si="2"/>
        <v>2864852047.6410999</v>
      </c>
    </row>
    <row r="9" spans="1:12">
      <c r="B9" s="436" t="s">
        <v>155</v>
      </c>
      <c r="C9" s="443">
        <f>SUM(C7:C8)</f>
        <v>10485243493</v>
      </c>
      <c r="D9" s="443">
        <f>SUM(D7:D8)</f>
        <v>2052569976.7072997</v>
      </c>
      <c r="E9" s="443">
        <f t="shared" ref="E9:I9" si="5">SUM(E7:E8)</f>
        <v>502114805.83970004</v>
      </c>
      <c r="F9" s="443">
        <f t="shared" si="5"/>
        <v>6671982.6409999998</v>
      </c>
      <c r="G9" s="437">
        <f t="shared" si="5"/>
        <v>0</v>
      </c>
      <c r="H9" s="437">
        <f t="shared" si="5"/>
        <v>6671982.6409999998</v>
      </c>
      <c r="I9" s="443">
        <f t="shared" si="5"/>
        <v>1543783188.2265997</v>
      </c>
      <c r="J9" s="437">
        <f>SUM(J7:J8)</f>
        <v>1110699745.0185997</v>
      </c>
      <c r="K9" s="437">
        <f t="shared" ref="K9" si="6">SUM(K7:K8)</f>
        <v>433083443.20799994</v>
      </c>
      <c r="L9" s="443">
        <f t="shared" si="2"/>
        <v>12537813469.7073</v>
      </c>
    </row>
    <row r="10" spans="1:12">
      <c r="A10" s="423" t="s">
        <v>156</v>
      </c>
      <c r="B10" s="423" t="s">
        <v>23</v>
      </c>
      <c r="C10" s="445">
        <v>4625602044.2264996</v>
      </c>
      <c r="D10" s="445">
        <f t="shared" si="4"/>
        <v>16145950147.349695</v>
      </c>
      <c r="E10" s="445">
        <v>2726488371.6278329</v>
      </c>
      <c r="F10" s="445">
        <f t="shared" si="0"/>
        <v>10876438129.162697</v>
      </c>
      <c r="G10" s="426">
        <v>10347440635.564198</v>
      </c>
      <c r="H10" s="426">
        <v>528997493.59850007</v>
      </c>
      <c r="I10" s="445">
        <f t="shared" si="1"/>
        <v>2543023646.5591669</v>
      </c>
      <c r="J10" s="426">
        <v>1982555608.3790426</v>
      </c>
      <c r="K10" s="426">
        <v>560468038.18012404</v>
      </c>
      <c r="L10" s="445">
        <f t="shared" si="2"/>
        <v>20771552191.576195</v>
      </c>
    </row>
    <row r="11" spans="1:12">
      <c r="A11" s="423" t="s">
        <v>156</v>
      </c>
      <c r="B11" s="423" t="s">
        <v>140</v>
      </c>
      <c r="C11" s="445">
        <v>967322684</v>
      </c>
      <c r="D11" s="445">
        <f t="shared" si="4"/>
        <v>5539036797.6313</v>
      </c>
      <c r="E11" s="445">
        <v>3676495791.4018998</v>
      </c>
      <c r="F11" s="445">
        <f t="shared" si="0"/>
        <v>1334527389.7406001</v>
      </c>
      <c r="G11" s="426">
        <v>1088422660.1969001</v>
      </c>
      <c r="H11" s="426">
        <v>246104729.54370001</v>
      </c>
      <c r="I11" s="445">
        <f t="shared" si="1"/>
        <v>528013616.48879993</v>
      </c>
      <c r="J11" s="426">
        <v>415037870.50679994</v>
      </c>
      <c r="K11" s="426">
        <v>112975745.98199999</v>
      </c>
      <c r="L11" s="445">
        <f t="shared" si="2"/>
        <v>6506359481.6313</v>
      </c>
    </row>
    <row r="12" spans="1:12">
      <c r="A12" s="423" t="s">
        <v>156</v>
      </c>
      <c r="B12" s="423" t="s">
        <v>141</v>
      </c>
      <c r="C12" s="445">
        <v>1117707324</v>
      </c>
      <c r="D12" s="445">
        <f t="shared" si="4"/>
        <v>11236157651.072701</v>
      </c>
      <c r="E12" s="445">
        <v>3425532071.0253</v>
      </c>
      <c r="F12" s="445">
        <f t="shared" si="0"/>
        <v>4480831570.2336006</v>
      </c>
      <c r="G12" s="426">
        <v>3748033489.6737003</v>
      </c>
      <c r="H12" s="426">
        <v>732798080.55990005</v>
      </c>
      <c r="I12" s="445">
        <f t="shared" si="1"/>
        <v>3329794009.8137999</v>
      </c>
      <c r="J12" s="426">
        <v>1121834066.6805</v>
      </c>
      <c r="K12" s="426">
        <v>2207959943.1332998</v>
      </c>
      <c r="L12" s="445">
        <f t="shared" si="2"/>
        <v>12353864975.072701</v>
      </c>
    </row>
    <row r="13" spans="1:12">
      <c r="A13" s="423" t="s">
        <v>142</v>
      </c>
      <c r="B13" s="423" t="s">
        <v>142</v>
      </c>
      <c r="C13" s="445">
        <v>0</v>
      </c>
      <c r="D13" s="445">
        <f t="shared" si="4"/>
        <v>0</v>
      </c>
      <c r="E13" s="445">
        <v>0</v>
      </c>
      <c r="F13" s="445">
        <f t="shared" si="0"/>
        <v>0</v>
      </c>
      <c r="G13" s="426">
        <v>0</v>
      </c>
      <c r="H13" s="426">
        <v>0</v>
      </c>
      <c r="I13" s="445">
        <f t="shared" si="1"/>
        <v>0</v>
      </c>
      <c r="J13" s="426">
        <v>0</v>
      </c>
      <c r="K13" s="426">
        <v>0</v>
      </c>
      <c r="L13" s="445">
        <f t="shared" si="2"/>
        <v>0</v>
      </c>
    </row>
    <row r="14" spans="1:12">
      <c r="A14" s="423" t="s">
        <v>156</v>
      </c>
      <c r="B14" s="423" t="s">
        <v>143</v>
      </c>
      <c r="C14" s="445">
        <v>4985784396</v>
      </c>
      <c r="D14" s="445">
        <f t="shared" si="4"/>
        <v>37340585832.020805</v>
      </c>
      <c r="E14" s="445">
        <v>10768964730.034407</v>
      </c>
      <c r="F14" s="445">
        <f t="shared" si="0"/>
        <v>17650673703.988159</v>
      </c>
      <c r="G14" s="426">
        <v>16781126503.574358</v>
      </c>
      <c r="H14" s="426">
        <v>869547200.41380012</v>
      </c>
      <c r="I14" s="445">
        <f t="shared" si="1"/>
        <v>8920947397.9982433</v>
      </c>
      <c r="J14" s="426">
        <v>3736767343.8110437</v>
      </c>
      <c r="K14" s="426">
        <v>5184180054.1871996</v>
      </c>
      <c r="L14" s="445">
        <f t="shared" si="2"/>
        <v>42326370228.020805</v>
      </c>
    </row>
    <row r="15" spans="1:12">
      <c r="A15" s="423" t="s">
        <v>156</v>
      </c>
      <c r="B15" s="423" t="s">
        <v>145</v>
      </c>
      <c r="C15" s="445">
        <v>3413887155</v>
      </c>
      <c r="D15" s="445">
        <f t="shared" si="4"/>
        <v>284903080.06620002</v>
      </c>
      <c r="E15" s="445">
        <v>156763813.65818381</v>
      </c>
      <c r="F15" s="445">
        <f t="shared" si="0"/>
        <v>14505672.790800001</v>
      </c>
      <c r="G15" s="426">
        <v>0</v>
      </c>
      <c r="H15" s="426">
        <v>14505672.790800001</v>
      </c>
      <c r="I15" s="445">
        <f t="shared" si="1"/>
        <v>113633593.61721618</v>
      </c>
      <c r="J15" s="426">
        <v>84992638.130616188</v>
      </c>
      <c r="K15" s="426">
        <v>28640955.4866</v>
      </c>
      <c r="L15" s="445">
        <f t="shared" si="2"/>
        <v>3698790235.0662003</v>
      </c>
    </row>
    <row r="16" spans="1:12">
      <c r="A16" s="423" t="s">
        <v>156</v>
      </c>
      <c r="B16" s="423" t="s">
        <v>147</v>
      </c>
      <c r="C16" s="445">
        <v>896314638</v>
      </c>
      <c r="D16" s="445">
        <f t="shared" si="4"/>
        <v>5311854343.2582998</v>
      </c>
      <c r="E16" s="445">
        <v>1949069637.5782421</v>
      </c>
      <c r="F16" s="445">
        <f t="shared" si="0"/>
        <v>3191134182.7937994</v>
      </c>
      <c r="G16" s="426">
        <v>3116769613.1543994</v>
      </c>
      <c r="H16" s="426">
        <v>74364569.639400005</v>
      </c>
      <c r="I16" s="445">
        <f t="shared" si="1"/>
        <v>171650522.88625816</v>
      </c>
      <c r="J16" s="426">
        <v>167674463.91485816</v>
      </c>
      <c r="K16" s="426">
        <v>3976058.9714000002</v>
      </c>
      <c r="L16" s="445">
        <f t="shared" si="2"/>
        <v>6208168981.2582998</v>
      </c>
    </row>
    <row r="17" spans="1:12">
      <c r="A17" s="423" t="s">
        <v>156</v>
      </c>
      <c r="B17" s="423" t="s">
        <v>146</v>
      </c>
      <c r="C17" s="445">
        <v>1322356810</v>
      </c>
      <c r="D17" s="445">
        <f t="shared" si="4"/>
        <v>8288109166.2575006</v>
      </c>
      <c r="E17" s="445">
        <v>2766307988.5042415</v>
      </c>
      <c r="F17" s="445">
        <f t="shared" si="0"/>
        <v>3286500479.8264008</v>
      </c>
      <c r="G17" s="426">
        <v>3138275117.6886005</v>
      </c>
      <c r="H17" s="426">
        <v>148225362.13780001</v>
      </c>
      <c r="I17" s="445">
        <f t="shared" si="1"/>
        <v>2235300697.9268584</v>
      </c>
      <c r="J17" s="426">
        <v>1007392329.5730584</v>
      </c>
      <c r="K17" s="426">
        <v>1227908368.3538001</v>
      </c>
      <c r="L17" s="445">
        <f t="shared" si="2"/>
        <v>9610465976.2574997</v>
      </c>
    </row>
    <row r="18" spans="1:12">
      <c r="A18" s="423" t="s">
        <v>156</v>
      </c>
      <c r="B18" s="423" t="s">
        <v>144</v>
      </c>
      <c r="C18" s="445">
        <v>5445543660</v>
      </c>
      <c r="D18" s="445">
        <f t="shared" si="4"/>
        <v>18621466255.792999</v>
      </c>
      <c r="E18" s="445">
        <v>7023255446.9077768</v>
      </c>
      <c r="F18" s="445">
        <f t="shared" si="0"/>
        <v>3646980604.3937302</v>
      </c>
      <c r="G18" s="426">
        <v>2145190403.2641304</v>
      </c>
      <c r="H18" s="426">
        <v>1501790201.1295998</v>
      </c>
      <c r="I18" s="445">
        <f t="shared" si="1"/>
        <v>7951230204.4914923</v>
      </c>
      <c r="J18" s="426">
        <v>3765031408.9727917</v>
      </c>
      <c r="K18" s="426">
        <v>4186198795.5187006</v>
      </c>
      <c r="L18" s="445">
        <f t="shared" si="2"/>
        <v>24067009915.792999</v>
      </c>
    </row>
    <row r="19" spans="1:12">
      <c r="B19" s="438" t="s">
        <v>157</v>
      </c>
      <c r="C19" s="437">
        <f>SUM(C14:C18)</f>
        <v>16063886659</v>
      </c>
      <c r="D19" s="437">
        <f t="shared" ref="D19:K19" si="7">SUM(D14:D18)</f>
        <v>69846918677.395813</v>
      </c>
      <c r="E19" s="437">
        <f t="shared" si="7"/>
        <v>22664361616.68285</v>
      </c>
      <c r="F19" s="437">
        <f t="shared" si="7"/>
        <v>27789794643.792889</v>
      </c>
      <c r="G19" s="437">
        <f t="shared" si="7"/>
        <v>25181361637.681488</v>
      </c>
      <c r="H19" s="437">
        <f t="shared" si="7"/>
        <v>2608433006.1113997</v>
      </c>
      <c r="I19" s="437">
        <f t="shared" si="7"/>
        <v>19392762416.920071</v>
      </c>
      <c r="J19" s="437">
        <f t="shared" si="7"/>
        <v>8761858184.4023685</v>
      </c>
      <c r="K19" s="437">
        <f t="shared" si="7"/>
        <v>10630904232.5177</v>
      </c>
      <c r="L19" s="437">
        <f>SUM(C19:D19)</f>
        <v>85910805336.395813</v>
      </c>
    </row>
    <row r="20" spans="1:12">
      <c r="A20" s="423" t="s">
        <v>158</v>
      </c>
      <c r="B20" s="423" t="s">
        <v>159</v>
      </c>
      <c r="C20" s="444">
        <v>5193269151.45397</v>
      </c>
      <c r="D20" s="444">
        <f t="shared" si="4"/>
        <v>33548128471.435329</v>
      </c>
      <c r="E20" s="444">
        <v>10257342080.767889</v>
      </c>
      <c r="F20" s="444">
        <f t="shared" si="0"/>
        <v>14123522521.932875</v>
      </c>
      <c r="G20" s="426">
        <v>11767695094.606739</v>
      </c>
      <c r="H20" s="426">
        <v>2355827427.3261361</v>
      </c>
      <c r="I20" s="444">
        <f>SUM(J20:K20)</f>
        <v>9167263868.7345676</v>
      </c>
      <c r="J20" s="426">
        <v>7060212789.6571741</v>
      </c>
      <c r="K20" s="426">
        <v>2107051079.0773928</v>
      </c>
      <c r="L20" s="444">
        <f t="shared" si="2"/>
        <v>38741397622.889297</v>
      </c>
    </row>
    <row r="21" spans="1:12">
      <c r="A21" s="423" t="s">
        <v>158</v>
      </c>
      <c r="B21" s="423" t="s">
        <v>160</v>
      </c>
      <c r="C21" s="444">
        <v>68796939.040584177</v>
      </c>
      <c r="D21" s="444">
        <f t="shared" si="4"/>
        <v>3997379691.8834176</v>
      </c>
      <c r="E21" s="444">
        <v>414945379.51906753</v>
      </c>
      <c r="F21" s="444">
        <f t="shared" si="0"/>
        <v>3269794222.0659509</v>
      </c>
      <c r="G21" s="426">
        <v>3233832749.0173864</v>
      </c>
      <c r="H21" s="426">
        <v>35961473.04856424</v>
      </c>
      <c r="I21" s="444">
        <f t="shared" si="1"/>
        <v>312640090.29839879</v>
      </c>
      <c r="J21" s="426">
        <v>175683884.09002092</v>
      </c>
      <c r="K21" s="426">
        <v>136956206.20837787</v>
      </c>
      <c r="L21" s="444">
        <f t="shared" si="2"/>
        <v>4066176630.9240017</v>
      </c>
    </row>
    <row r="22" spans="1:12">
      <c r="A22" s="423" t="s">
        <v>158</v>
      </c>
      <c r="B22" s="423" t="s">
        <v>161</v>
      </c>
      <c r="C22" s="444">
        <v>301975046.65061915</v>
      </c>
      <c r="D22" s="444">
        <f t="shared" si="4"/>
        <v>9684881814.0129814</v>
      </c>
      <c r="E22" s="444">
        <v>2348581036.7566862</v>
      </c>
      <c r="F22" s="444">
        <f t="shared" si="0"/>
        <v>5901426431.5098238</v>
      </c>
      <c r="G22" s="426">
        <v>5565863077.1735535</v>
      </c>
      <c r="H22" s="426">
        <v>335563354.33627063</v>
      </c>
      <c r="I22" s="444">
        <f t="shared" si="1"/>
        <v>1434874345.7464716</v>
      </c>
      <c r="J22" s="426">
        <v>929341373.78884816</v>
      </c>
      <c r="K22" s="426">
        <v>505532971.95762348</v>
      </c>
      <c r="L22" s="444">
        <f t="shared" si="2"/>
        <v>9986856860.6636009</v>
      </c>
    </row>
    <row r="23" spans="1:12">
      <c r="B23" s="428" t="s">
        <v>134</v>
      </c>
      <c r="C23" s="441">
        <f>SUM(C3:C5,C7:C8,C10:C18,C20:C22)</f>
        <v>90343344934.371674</v>
      </c>
      <c r="D23" s="429">
        <f t="shared" ref="D23:K23" si="8">SUM(D3:D5,D7:D8,D10:D18,D20:D22)</f>
        <v>168823807588.9776</v>
      </c>
      <c r="E23" s="441">
        <f t="shared" si="8"/>
        <v>50347293429.276024</v>
      </c>
      <c r="F23" s="441">
        <f t="shared" si="8"/>
        <v>71969680221.305908</v>
      </c>
      <c r="G23" s="429">
        <f t="shared" si="8"/>
        <v>63779915526.32972</v>
      </c>
      <c r="H23" s="429">
        <f t="shared" si="8"/>
        <v>8189764694.9761715</v>
      </c>
      <c r="I23" s="441">
        <f t="shared" si="8"/>
        <v>46506833938.395699</v>
      </c>
      <c r="J23" s="429">
        <f t="shared" si="8"/>
        <v>29184784758.80088</v>
      </c>
      <c r="K23" s="441">
        <f t="shared" si="8"/>
        <v>17322049179.594818</v>
      </c>
      <c r="L23" s="441">
        <f>SUM(L3:L5,L7:L8,L10:L18,L20:L22)</f>
        <v>259167152523.34933</v>
      </c>
    </row>
    <row r="24" spans="1:12">
      <c r="B24" s="427" t="s">
        <v>148</v>
      </c>
      <c r="C24" s="433">
        <v>0</v>
      </c>
      <c r="D24" s="433"/>
      <c r="E24" s="433">
        <v>-7.843017578125E-3</v>
      </c>
      <c r="F24" s="433"/>
      <c r="G24" s="433">
        <v>-0.5289154052734375</v>
      </c>
      <c r="H24" s="433">
        <v>-0.50691795349121094</v>
      </c>
      <c r="I24" s="433"/>
      <c r="J24" s="433">
        <v>0.427032470703125</v>
      </c>
      <c r="K24" s="433">
        <v>0.52872467041015625</v>
      </c>
      <c r="L24" s="433">
        <v>-8.7890625E-2</v>
      </c>
    </row>
    <row r="25" spans="1:12">
      <c r="B25" s="431" t="s">
        <v>149</v>
      </c>
      <c r="C25" s="434">
        <f>C23/$L23</f>
        <v>0.34859103113475115</v>
      </c>
      <c r="D25" s="434">
        <f t="shared" ref="D25:L25" si="9">D23/$L23</f>
        <v>0.65140896886524857</v>
      </c>
      <c r="E25" s="434">
        <f t="shared" si="9"/>
        <v>0.19426571978383739</v>
      </c>
      <c r="F25" s="434">
        <f t="shared" si="9"/>
        <v>0.27769599472997214</v>
      </c>
      <c r="G25" s="434">
        <f t="shared" si="9"/>
        <v>0.24609567572643509</v>
      </c>
      <c r="H25" s="434">
        <f t="shared" si="9"/>
        <v>3.1600319003537013E-2</v>
      </c>
      <c r="I25" s="434">
        <f t="shared" si="9"/>
        <v>0.17944725435143918</v>
      </c>
      <c r="J25" s="434">
        <f t="shared" si="9"/>
        <v>0.11260989085478923</v>
      </c>
      <c r="K25" s="434">
        <f t="shared" si="9"/>
        <v>6.6837363496649954E-2</v>
      </c>
      <c r="L25" s="434">
        <f t="shared" si="9"/>
        <v>1</v>
      </c>
    </row>
    <row r="26" spans="1:12">
      <c r="B26" s="431" t="s">
        <v>162</v>
      </c>
      <c r="C26" s="433">
        <f>SUM(C14:C18,C12)</f>
        <v>17181593983</v>
      </c>
      <c r="D26" s="433">
        <f t="shared" ref="D26:L26" si="10">SUM(D14:D18,D12)</f>
        <v>81083076328.468506</v>
      </c>
      <c r="E26" s="433">
        <f t="shared" si="10"/>
        <v>26089893687.708149</v>
      </c>
      <c r="F26" s="433">
        <f t="shared" si="10"/>
        <v>32270626214.026489</v>
      </c>
      <c r="G26" s="433">
        <f t="shared" si="10"/>
        <v>28929395127.355186</v>
      </c>
      <c r="H26" s="433">
        <f t="shared" si="10"/>
        <v>3341231086.6712999</v>
      </c>
      <c r="I26" s="433">
        <f t="shared" si="10"/>
        <v>22722556426.733871</v>
      </c>
      <c r="J26" s="433">
        <f t="shared" si="10"/>
        <v>9883692251.0828686</v>
      </c>
      <c r="K26" s="433">
        <f t="shared" si="10"/>
        <v>12838864175.651001</v>
      </c>
      <c r="L26" s="433">
        <f t="shared" si="10"/>
        <v>98264670311.468506</v>
      </c>
    </row>
    <row r="28" spans="1:12" ht="21">
      <c r="A28" s="440" t="s">
        <v>150</v>
      </c>
      <c r="C28" s="423">
        <v>2</v>
      </c>
      <c r="E28" s="423">
        <v>3</v>
      </c>
      <c r="G28" s="423">
        <v>4</v>
      </c>
      <c r="H28" s="423">
        <v>5</v>
      </c>
      <c r="J28" s="423">
        <v>6</v>
      </c>
      <c r="K28" s="423">
        <v>7</v>
      </c>
    </row>
    <row r="29" spans="1:12">
      <c r="B29" s="424" t="s">
        <v>126</v>
      </c>
      <c r="C29" s="424" t="s">
        <v>50</v>
      </c>
      <c r="D29" s="425" t="s">
        <v>127</v>
      </c>
      <c r="E29" s="424" t="s">
        <v>17</v>
      </c>
      <c r="F29" s="425" t="s">
        <v>128</v>
      </c>
      <c r="G29" s="424" t="s">
        <v>129</v>
      </c>
      <c r="H29" s="424" t="s">
        <v>130</v>
      </c>
      <c r="I29" s="424" t="s">
        <v>131</v>
      </c>
      <c r="J29" s="424" t="s">
        <v>132</v>
      </c>
      <c r="K29" s="424" t="s">
        <v>133</v>
      </c>
      <c r="L29" s="424" t="s">
        <v>134</v>
      </c>
    </row>
    <row r="30" spans="1:12">
      <c r="A30" s="423" t="s">
        <v>152</v>
      </c>
      <c r="B30" s="423" t="s">
        <v>135</v>
      </c>
      <c r="C30" s="443">
        <v>23949757964</v>
      </c>
      <c r="D30" s="443">
        <f>E30+G30+H30+J30+K30</f>
        <v>14250138533.339506</v>
      </c>
      <c r="E30" s="443">
        <v>3657543804.5462856</v>
      </c>
      <c r="F30" s="443">
        <f>SUM(G30:H30)</f>
        <v>3225345079.9979372</v>
      </c>
      <c r="G30" s="426">
        <v>2297204029.4890594</v>
      </c>
      <c r="H30" s="426">
        <v>928141050.50887787</v>
      </c>
      <c r="I30" s="443">
        <f>SUM(J30:K30)</f>
        <v>7367249648.7952833</v>
      </c>
      <c r="J30" s="426">
        <v>6925349090.6333189</v>
      </c>
      <c r="K30" s="426">
        <v>441900558.16196477</v>
      </c>
      <c r="L30" s="443">
        <f t="shared" ref="L30:L49" si="11">SUM(C30:D30)</f>
        <v>38199896497.339508</v>
      </c>
    </row>
    <row r="31" spans="1:12">
      <c r="A31" s="423" t="s">
        <v>152</v>
      </c>
      <c r="B31" s="423" t="s">
        <v>136</v>
      </c>
      <c r="C31" s="426">
        <v>17336433396</v>
      </c>
      <c r="D31" s="426">
        <f t="shared" ref="D31:D49" si="12">E31+G31+H31+J31+K31</f>
        <v>0</v>
      </c>
      <c r="E31" s="426">
        <v>0</v>
      </c>
      <c r="F31" s="426">
        <f t="shared" ref="F31:F49" si="13">SUM(G31:H31)</f>
        <v>0</v>
      </c>
      <c r="G31" s="426">
        <v>0</v>
      </c>
      <c r="H31" s="426">
        <v>0</v>
      </c>
      <c r="I31" s="426">
        <f t="shared" ref="I31:I49" si="14">SUM(J31:K31)</f>
        <v>0</v>
      </c>
      <c r="J31" s="426">
        <v>0</v>
      </c>
      <c r="K31" s="426">
        <v>0</v>
      </c>
      <c r="L31" s="426">
        <f t="shared" si="11"/>
        <v>17336433396</v>
      </c>
    </row>
    <row r="32" spans="1:12">
      <c r="A32" s="423" t="s">
        <v>152</v>
      </c>
      <c r="B32" s="423" t="s">
        <v>137</v>
      </c>
      <c r="C32" s="426">
        <v>8524473133</v>
      </c>
      <c r="D32" s="426">
        <f t="shared" si="12"/>
        <v>2542980429.9071541</v>
      </c>
      <c r="E32" s="426">
        <v>1983691062.7633801</v>
      </c>
      <c r="F32" s="426">
        <f t="shared" si="13"/>
        <v>501115948.67819005</v>
      </c>
      <c r="G32" s="426">
        <v>229780277.84413004</v>
      </c>
      <c r="H32" s="426">
        <v>271335670.83406001</v>
      </c>
      <c r="I32" s="426">
        <f t="shared" si="14"/>
        <v>58173418.465583995</v>
      </c>
      <c r="J32" s="426">
        <v>58173418.465583995</v>
      </c>
      <c r="K32" s="426">
        <v>0</v>
      </c>
      <c r="L32" s="426">
        <f t="shared" si="11"/>
        <v>11067453562.907154</v>
      </c>
    </row>
    <row r="33" spans="1:12">
      <c r="B33" s="436" t="s">
        <v>154</v>
      </c>
      <c r="C33" s="443">
        <f>SUM(C31:C32)</f>
        <v>25860906529</v>
      </c>
      <c r="D33" s="443">
        <f>SUM(D31:D32)</f>
        <v>2542980429.9071541</v>
      </c>
      <c r="E33" s="443">
        <f t="shared" ref="E33:I33" si="15">SUM(E31:E32)</f>
        <v>1983691062.7633801</v>
      </c>
      <c r="F33" s="443">
        <f t="shared" si="15"/>
        <v>501115948.67819005</v>
      </c>
      <c r="G33" s="437">
        <f t="shared" si="15"/>
        <v>229780277.84413004</v>
      </c>
      <c r="H33" s="437">
        <f t="shared" si="15"/>
        <v>271335670.83406001</v>
      </c>
      <c r="I33" s="443">
        <f t="shared" si="15"/>
        <v>58173418.465583995</v>
      </c>
      <c r="J33" s="437">
        <f>SUM(J31:J32)</f>
        <v>58173418.465583995</v>
      </c>
      <c r="K33" s="437">
        <f t="shared" ref="K33" si="16">SUM(K31:K32)</f>
        <v>0</v>
      </c>
      <c r="L33" s="443">
        <f t="shared" si="11"/>
        <v>28403886958.907154</v>
      </c>
    </row>
    <row r="34" spans="1:12">
      <c r="A34" s="423" t="s">
        <v>152</v>
      </c>
      <c r="B34" s="423" t="s">
        <v>138</v>
      </c>
      <c r="C34" s="426">
        <v>7914863287</v>
      </c>
      <c r="D34" s="426">
        <f>E34+G34+H34+J34+K34</f>
        <v>1091068046.1300402</v>
      </c>
      <c r="E34" s="426">
        <v>332711138.15893352</v>
      </c>
      <c r="F34" s="426">
        <f t="shared" si="13"/>
        <v>0</v>
      </c>
      <c r="G34" s="426">
        <v>0</v>
      </c>
      <c r="H34" s="426">
        <v>0</v>
      </c>
      <c r="I34" s="426">
        <f t="shared" si="14"/>
        <v>758356907.97110653</v>
      </c>
      <c r="J34" s="426">
        <v>503307547.99580657</v>
      </c>
      <c r="K34" s="426">
        <v>255049359.97530001</v>
      </c>
      <c r="L34" s="426">
        <f t="shared" si="11"/>
        <v>9005931333.1300392</v>
      </c>
    </row>
    <row r="35" spans="1:12">
      <c r="A35" s="423" t="s">
        <v>152</v>
      </c>
      <c r="B35" s="423" t="s">
        <v>139</v>
      </c>
      <c r="C35" s="426">
        <v>2198822818</v>
      </c>
      <c r="D35" s="426">
        <f t="shared" si="12"/>
        <v>585794264.40662479</v>
      </c>
      <c r="E35" s="426">
        <v>54975497.380259693</v>
      </c>
      <c r="F35" s="426">
        <f t="shared" si="13"/>
        <v>6787608.0901499987</v>
      </c>
      <c r="G35" s="426">
        <v>6787608.0901499987</v>
      </c>
      <c r="H35" s="426">
        <v>0</v>
      </c>
      <c r="I35" s="426">
        <f t="shared" si="14"/>
        <v>524031158.9362151</v>
      </c>
      <c r="J35" s="426">
        <v>495422990.15333956</v>
      </c>
      <c r="K35" s="426">
        <v>28608168.782875538</v>
      </c>
      <c r="L35" s="426">
        <f t="shared" si="11"/>
        <v>2784617082.4066248</v>
      </c>
    </row>
    <row r="36" spans="1:12">
      <c r="B36" s="436" t="s">
        <v>155</v>
      </c>
      <c r="C36" s="443">
        <f>SUM(C34:C35)</f>
        <v>10113686105</v>
      </c>
      <c r="D36" s="443">
        <f>SUM(D34:D35)</f>
        <v>1676862310.536665</v>
      </c>
      <c r="E36" s="443">
        <f t="shared" ref="E36:I36" si="17">SUM(E34:E35)</f>
        <v>387686635.53919321</v>
      </c>
      <c r="F36" s="443">
        <f t="shared" si="17"/>
        <v>6787608.0901499987</v>
      </c>
      <c r="G36" s="437">
        <f t="shared" si="17"/>
        <v>6787608.0901499987</v>
      </c>
      <c r="H36" s="437">
        <f t="shared" si="17"/>
        <v>0</v>
      </c>
      <c r="I36" s="443">
        <f t="shared" si="17"/>
        <v>1282388066.9073217</v>
      </c>
      <c r="J36" s="437">
        <f>SUM(J34:J35)</f>
        <v>998730538.14914608</v>
      </c>
      <c r="K36" s="437">
        <f t="shared" ref="K36" si="18">SUM(K34:K35)</f>
        <v>283657528.75817555</v>
      </c>
      <c r="L36" s="443">
        <f t="shared" si="11"/>
        <v>11790548415.536665</v>
      </c>
    </row>
    <row r="37" spans="1:12">
      <c r="A37" s="423" t="s">
        <v>156</v>
      </c>
      <c r="B37" s="423" t="s">
        <v>23</v>
      </c>
      <c r="C37" s="445">
        <v>4363019377.04</v>
      </c>
      <c r="D37" s="445">
        <f t="shared" si="12"/>
        <v>14604533576.973143</v>
      </c>
      <c r="E37" s="445">
        <v>2793092010.0202661</v>
      </c>
      <c r="F37" s="445">
        <f t="shared" si="13"/>
        <v>9423564344.4859695</v>
      </c>
      <c r="G37" s="426">
        <v>8972708340.5580006</v>
      </c>
      <c r="H37" s="426">
        <v>450856003.92796904</v>
      </c>
      <c r="I37" s="445">
        <f t="shared" si="14"/>
        <v>2387877222.4669075</v>
      </c>
      <c r="J37" s="426">
        <v>1898866783.2965639</v>
      </c>
      <c r="K37" s="426">
        <v>489010439.17034346</v>
      </c>
      <c r="L37" s="445">
        <f t="shared" si="11"/>
        <v>18967552954.013142</v>
      </c>
    </row>
    <row r="38" spans="1:12">
      <c r="A38" s="423" t="s">
        <v>156</v>
      </c>
      <c r="B38" s="423" t="s">
        <v>140</v>
      </c>
      <c r="C38" s="445">
        <v>958207820</v>
      </c>
      <c r="D38" s="445">
        <f t="shared" si="12"/>
        <v>5314187243.8025322</v>
      </c>
      <c r="E38" s="445">
        <v>3741625632.2583504</v>
      </c>
      <c r="F38" s="445">
        <f t="shared" si="13"/>
        <v>1081319574.620748</v>
      </c>
      <c r="G38" s="426">
        <v>924307112.79460001</v>
      </c>
      <c r="H38" s="426">
        <v>157012461.826148</v>
      </c>
      <c r="I38" s="445">
        <f t="shared" si="14"/>
        <v>491242036.92343414</v>
      </c>
      <c r="J38" s="426">
        <v>437678177.15007669</v>
      </c>
      <c r="K38" s="426">
        <v>53563859.773357429</v>
      </c>
      <c r="L38" s="445">
        <f t="shared" si="11"/>
        <v>6272395063.8025322</v>
      </c>
    </row>
    <row r="39" spans="1:12">
      <c r="A39" s="423" t="s">
        <v>156</v>
      </c>
      <c r="B39" s="423" t="s">
        <v>141</v>
      </c>
      <c r="C39" s="445">
        <v>1119258638</v>
      </c>
      <c r="D39" s="445">
        <f t="shared" si="12"/>
        <v>7393937371.4043379</v>
      </c>
      <c r="E39" s="445">
        <v>3027800987.6743374</v>
      </c>
      <c r="F39" s="445">
        <f t="shared" si="13"/>
        <v>2907281825.1390004</v>
      </c>
      <c r="G39" s="426">
        <v>2409574475.9470005</v>
      </c>
      <c r="H39" s="426">
        <v>497707349.19199997</v>
      </c>
      <c r="I39" s="445">
        <f t="shared" si="14"/>
        <v>1458854558.5910001</v>
      </c>
      <c r="J39" s="426">
        <v>638583178.65499997</v>
      </c>
      <c r="K39" s="426">
        <v>820271379.93599999</v>
      </c>
      <c r="L39" s="445">
        <f t="shared" si="11"/>
        <v>8513196009.4043379</v>
      </c>
    </row>
    <row r="40" spans="1:12">
      <c r="A40" s="423" t="s">
        <v>142</v>
      </c>
      <c r="B40" s="423" t="s">
        <v>142</v>
      </c>
      <c r="C40" s="445">
        <v>0</v>
      </c>
      <c r="D40" s="445">
        <f t="shared" si="12"/>
        <v>0</v>
      </c>
      <c r="E40" s="445">
        <v>0</v>
      </c>
      <c r="F40" s="445">
        <f t="shared" si="13"/>
        <v>0</v>
      </c>
      <c r="G40" s="426">
        <v>0</v>
      </c>
      <c r="H40" s="426">
        <v>0</v>
      </c>
      <c r="I40" s="445">
        <f t="shared" si="14"/>
        <v>0</v>
      </c>
      <c r="J40" s="426">
        <v>0</v>
      </c>
      <c r="K40" s="426">
        <v>0</v>
      </c>
      <c r="L40" s="445">
        <f t="shared" si="11"/>
        <v>0</v>
      </c>
    </row>
    <row r="41" spans="1:12">
      <c r="A41" s="423" t="s">
        <v>156</v>
      </c>
      <c r="B41" s="423" t="s">
        <v>143</v>
      </c>
      <c r="C41" s="445">
        <v>4851838372.7232599</v>
      </c>
      <c r="D41" s="445">
        <f t="shared" si="12"/>
        <v>29330355084.413113</v>
      </c>
      <c r="E41" s="445">
        <v>10252759062.520897</v>
      </c>
      <c r="F41" s="445">
        <f t="shared" si="13"/>
        <v>12585516191.724092</v>
      </c>
      <c r="G41" s="426">
        <v>11973521827.288342</v>
      </c>
      <c r="H41" s="426">
        <v>611994364.43575108</v>
      </c>
      <c r="I41" s="445">
        <f t="shared" si="14"/>
        <v>6492079830.1681213</v>
      </c>
      <c r="J41" s="426">
        <v>2941146163.9339719</v>
      </c>
      <c r="K41" s="426">
        <v>3550933666.2341499</v>
      </c>
      <c r="L41" s="445">
        <f t="shared" si="11"/>
        <v>34182193457.136372</v>
      </c>
    </row>
    <row r="42" spans="1:12">
      <c r="A42" s="423" t="s">
        <v>156</v>
      </c>
      <c r="B42" s="423" t="s">
        <v>145</v>
      </c>
      <c r="C42" s="445">
        <v>3068103560.192173</v>
      </c>
      <c r="D42" s="445">
        <f t="shared" si="12"/>
        <v>270150666.99659038</v>
      </c>
      <c r="E42" s="445">
        <v>203889348.71111932</v>
      </c>
      <c r="F42" s="445">
        <f t="shared" si="13"/>
        <v>4755389.0274133366</v>
      </c>
      <c r="G42" s="426">
        <v>0</v>
      </c>
      <c r="H42" s="426">
        <v>4755389.0274133366</v>
      </c>
      <c r="I42" s="445">
        <f t="shared" si="14"/>
        <v>61505929.258057728</v>
      </c>
      <c r="J42" s="426">
        <v>42068555.101489604</v>
      </c>
      <c r="K42" s="426">
        <v>19437374.156568121</v>
      </c>
      <c r="L42" s="445">
        <f t="shared" si="11"/>
        <v>3338254227.1887636</v>
      </c>
    </row>
    <row r="43" spans="1:12">
      <c r="A43" s="423" t="s">
        <v>156</v>
      </c>
      <c r="B43" s="423" t="s">
        <v>147</v>
      </c>
      <c r="C43" s="445">
        <v>1136977686.2173965</v>
      </c>
      <c r="D43" s="445">
        <f t="shared" si="12"/>
        <v>4095739368.9599547</v>
      </c>
      <c r="E43" s="445">
        <v>1771588335.2630851</v>
      </c>
      <c r="F43" s="445">
        <f t="shared" si="13"/>
        <v>2155535303.7682762</v>
      </c>
      <c r="G43" s="426">
        <v>2052749557.919832</v>
      </c>
      <c r="H43" s="426">
        <v>102785745.84844434</v>
      </c>
      <c r="I43" s="445">
        <f t="shared" si="14"/>
        <v>168615729.92859352</v>
      </c>
      <c r="J43" s="426">
        <v>166337411.78827161</v>
      </c>
      <c r="K43" s="426">
        <v>2278318.140321916</v>
      </c>
      <c r="L43" s="445">
        <f t="shared" si="11"/>
        <v>5232717055.177351</v>
      </c>
    </row>
    <row r="44" spans="1:12">
      <c r="A44" s="423" t="s">
        <v>156</v>
      </c>
      <c r="B44" s="423" t="s">
        <v>146</v>
      </c>
      <c r="C44" s="445">
        <v>1674064730.6175876</v>
      </c>
      <c r="D44" s="445">
        <f t="shared" si="12"/>
        <v>7492758580.5302429</v>
      </c>
      <c r="E44" s="445">
        <v>3362875101.0168939</v>
      </c>
      <c r="F44" s="445">
        <f t="shared" si="13"/>
        <v>2552570389.201375</v>
      </c>
      <c r="G44" s="426">
        <v>2269346951.3790593</v>
      </c>
      <c r="H44" s="426">
        <v>283223437.82231593</v>
      </c>
      <c r="I44" s="445">
        <f t="shared" si="14"/>
        <v>1577313090.3119731</v>
      </c>
      <c r="J44" s="426">
        <v>931760988.12314379</v>
      </c>
      <c r="K44" s="426">
        <v>645552102.18882918</v>
      </c>
      <c r="L44" s="445">
        <f t="shared" si="11"/>
        <v>9166823311.147831</v>
      </c>
    </row>
    <row r="45" spans="1:12">
      <c r="A45" s="423" t="s">
        <v>156</v>
      </c>
      <c r="B45" s="423" t="s">
        <v>144</v>
      </c>
      <c r="C45" s="445">
        <v>6294947179.2495842</v>
      </c>
      <c r="D45" s="445">
        <f t="shared" si="12"/>
        <v>14866161783.315128</v>
      </c>
      <c r="E45" s="445">
        <v>6347518724.1799946</v>
      </c>
      <c r="F45" s="445">
        <f t="shared" si="13"/>
        <v>3002610460.0826464</v>
      </c>
      <c r="G45" s="426">
        <v>1478035105.721771</v>
      </c>
      <c r="H45" s="426">
        <v>1524575354.3608756</v>
      </c>
      <c r="I45" s="445">
        <f t="shared" si="14"/>
        <v>5516032599.0524883</v>
      </c>
      <c r="J45" s="426">
        <v>2842584821.5192957</v>
      </c>
      <c r="K45" s="426">
        <v>2673447777.5331922</v>
      </c>
      <c r="L45" s="426">
        <f t="shared" si="11"/>
        <v>21161108962.564713</v>
      </c>
    </row>
    <row r="46" spans="1:12">
      <c r="B46" s="438" t="s">
        <v>157</v>
      </c>
      <c r="C46" s="437">
        <f>SUM(C41:C45)</f>
        <v>17025931529.000002</v>
      </c>
      <c r="D46" s="437">
        <f t="shared" ref="D46:E46" si="19">SUM(D41:D45)</f>
        <v>56055165484.215027</v>
      </c>
      <c r="E46" s="437">
        <f t="shared" si="19"/>
        <v>21938630571.691986</v>
      </c>
      <c r="F46" s="437">
        <f>SUM(F41:F45)</f>
        <v>20300987733.803802</v>
      </c>
      <c r="G46" s="437">
        <f t="shared" ref="G46:K46" si="20">SUM(G41:G45)</f>
        <v>17773653442.309002</v>
      </c>
      <c r="H46" s="437">
        <f t="shared" si="20"/>
        <v>2527334291.4948006</v>
      </c>
      <c r="I46" s="437">
        <f t="shared" si="20"/>
        <v>13815547178.719234</v>
      </c>
      <c r="J46" s="437">
        <f t="shared" si="20"/>
        <v>6923897940.4661722</v>
      </c>
      <c r="K46" s="437">
        <f t="shared" si="20"/>
        <v>6891649238.2530613</v>
      </c>
      <c r="L46" s="437">
        <f>SUM(C46:D46)</f>
        <v>73081097013.215027</v>
      </c>
    </row>
    <row r="47" spans="1:12">
      <c r="A47" s="423" t="s">
        <v>158</v>
      </c>
      <c r="B47" s="423" t="s">
        <v>159</v>
      </c>
      <c r="C47" s="444">
        <v>5715829776.7945185</v>
      </c>
      <c r="D47" s="444">
        <f t="shared" si="12"/>
        <v>30984815154.06081</v>
      </c>
      <c r="E47" s="444">
        <v>10651077632.140856</v>
      </c>
      <c r="F47" s="444">
        <f t="shared" si="13"/>
        <v>13301096706.08009</v>
      </c>
      <c r="G47" s="426">
        <v>10786764656.942873</v>
      </c>
      <c r="H47" s="426">
        <v>2514332049.137217</v>
      </c>
      <c r="I47" s="444">
        <f t="shared" si="14"/>
        <v>7032640815.8398657</v>
      </c>
      <c r="J47" s="426">
        <v>5636884113.6223764</v>
      </c>
      <c r="K47" s="426">
        <v>1395756702.217489</v>
      </c>
      <c r="L47" s="444">
        <f t="shared" si="11"/>
        <v>36700644930.855331</v>
      </c>
    </row>
    <row r="48" spans="1:12">
      <c r="A48" s="423" t="s">
        <v>158</v>
      </c>
      <c r="B48" s="423" t="s">
        <v>160</v>
      </c>
      <c r="C48" s="444">
        <v>71644637.040796876</v>
      </c>
      <c r="D48" s="444">
        <f t="shared" si="12"/>
        <v>3147859312.2227411</v>
      </c>
      <c r="E48" s="444">
        <v>258563014.29937598</v>
      </c>
      <c r="F48" s="444">
        <f t="shared" si="13"/>
        <v>2768555274.1317158</v>
      </c>
      <c r="G48" s="426">
        <v>2721487382.2204499</v>
      </c>
      <c r="H48" s="426">
        <v>47067891.911265895</v>
      </c>
      <c r="I48" s="444">
        <f t="shared" si="14"/>
        <v>120741023.7916493</v>
      </c>
      <c r="J48" s="426">
        <v>103084217.91042329</v>
      </c>
      <c r="K48" s="426">
        <v>17656805.881226003</v>
      </c>
      <c r="L48" s="444">
        <f t="shared" si="11"/>
        <v>3219503949.2635379</v>
      </c>
    </row>
    <row r="49" spans="1:12">
      <c r="A49" s="423" t="s">
        <v>158</v>
      </c>
      <c r="B49" s="423" t="s">
        <v>161</v>
      </c>
      <c r="C49" s="444">
        <v>246360273.9548865</v>
      </c>
      <c r="D49" s="444">
        <f t="shared" si="12"/>
        <v>7914802937.3181581</v>
      </c>
      <c r="E49" s="444">
        <v>2300198858.8534002</v>
      </c>
      <c r="F49" s="444">
        <f t="shared" si="13"/>
        <v>4466933018.8543835</v>
      </c>
      <c r="G49" s="426">
        <v>4144773526.4366145</v>
      </c>
      <c r="H49" s="426">
        <v>322159492.41776896</v>
      </c>
      <c r="I49" s="444">
        <f t="shared" si="14"/>
        <v>1147671059.6103747</v>
      </c>
      <c r="J49" s="426">
        <v>845579600.4942919</v>
      </c>
      <c r="K49" s="426">
        <v>302091459.11608285</v>
      </c>
      <c r="L49" s="444">
        <f t="shared" si="11"/>
        <v>8161163211.2730446</v>
      </c>
    </row>
    <row r="50" spans="1:12">
      <c r="B50" s="428" t="s">
        <v>134</v>
      </c>
      <c r="C50" s="429">
        <f>SUM(C30:C32,C34:C35,C37:C45,C47:C49)</f>
        <v>89424602649.8302</v>
      </c>
      <c r="D50" s="429">
        <f t="shared" ref="D50:K50" si="21">SUM(D30:D32,D34:D35,D37:D45,D47:D49)</f>
        <v>143885282353.78009</v>
      </c>
      <c r="E50" s="429">
        <f t="shared" si="21"/>
        <v>50739910209.787437</v>
      </c>
      <c r="F50" s="429">
        <f t="shared" si="21"/>
        <v>57982987113.881989</v>
      </c>
      <c r="G50" s="429">
        <f t="shared" si="21"/>
        <v>50267040852.631882</v>
      </c>
      <c r="H50" s="429">
        <f t="shared" si="21"/>
        <v>7715946261.2501068</v>
      </c>
      <c r="I50" s="429">
        <f t="shared" si="21"/>
        <v>35162385030.110649</v>
      </c>
      <c r="J50" s="429">
        <f t="shared" si="21"/>
        <v>24466827058.842953</v>
      </c>
      <c r="K50" s="429">
        <f t="shared" si="21"/>
        <v>10695557971.2677</v>
      </c>
      <c r="L50" s="429">
        <f>SUM(L30:L32,L34:L35,L37:L45,L47:L49)</f>
        <v>233309885003.61026</v>
      </c>
    </row>
    <row r="51" spans="1:12">
      <c r="B51" s="427" t="s">
        <v>148</v>
      </c>
      <c r="C51" s="433">
        <v>0</v>
      </c>
      <c r="D51" s="433"/>
      <c r="E51" s="433">
        <v>0</v>
      </c>
      <c r="F51" s="433"/>
      <c r="G51" s="433">
        <v>0</v>
      </c>
      <c r="H51" s="433">
        <v>0</v>
      </c>
      <c r="I51" s="433"/>
      <c r="J51" s="433">
        <v>0</v>
      </c>
      <c r="K51" s="433">
        <v>0</v>
      </c>
      <c r="L51" s="433">
        <v>0</v>
      </c>
    </row>
    <row r="52" spans="1:12">
      <c r="B52" s="431" t="s">
        <v>149</v>
      </c>
      <c r="C52" s="434">
        <f>C50/$L50</f>
        <v>0.38328681465187997</v>
      </c>
      <c r="D52" s="434">
        <f t="shared" ref="D52:L52" si="22">D50/$L50</f>
        <v>0.61671318534812014</v>
      </c>
      <c r="E52" s="434">
        <f t="shared" si="22"/>
        <v>0.21747861308577768</v>
      </c>
      <c r="F52" s="434">
        <f t="shared" si="22"/>
        <v>0.24852349103418722</v>
      </c>
      <c r="G52" s="434">
        <f t="shared" si="22"/>
        <v>0.215451826448991</v>
      </c>
      <c r="H52" s="434">
        <f t="shared" si="22"/>
        <v>3.3071664585196246E-2</v>
      </c>
      <c r="I52" s="434">
        <f t="shared" si="22"/>
        <v>0.15071108122815519</v>
      </c>
      <c r="J52" s="434">
        <f t="shared" si="22"/>
        <v>0.10486836877256336</v>
      </c>
      <c r="K52" s="434">
        <f t="shared" si="22"/>
        <v>4.5842712455591822E-2</v>
      </c>
      <c r="L52" s="434">
        <f t="shared" si="22"/>
        <v>1</v>
      </c>
    </row>
    <row r="53" spans="1:12">
      <c r="B53" s="431" t="s">
        <v>162</v>
      </c>
      <c r="C53" s="433">
        <f>SUM(C41:C45,C39)</f>
        <v>18145190167</v>
      </c>
      <c r="D53" s="433">
        <f>SUM(D41:D45,D39)</f>
        <v>63449102855.619362</v>
      </c>
      <c r="E53" s="433">
        <f t="shared" ref="E53:K53" si="23">SUM(E41:E45,E39)</f>
        <v>24966431559.366325</v>
      </c>
      <c r="F53" s="433">
        <f t="shared" si="23"/>
        <v>23208269558.942802</v>
      </c>
      <c r="G53" s="433">
        <f t="shared" si="23"/>
        <v>20183227918.256004</v>
      </c>
      <c r="H53" s="433">
        <f t="shared" si="23"/>
        <v>3025041640.6868005</v>
      </c>
      <c r="I53" s="433">
        <f t="shared" si="23"/>
        <v>15274401737.310234</v>
      </c>
      <c r="J53" s="433">
        <f t="shared" si="23"/>
        <v>7562481119.121172</v>
      </c>
      <c r="K53" s="433">
        <f t="shared" si="23"/>
        <v>7711920618.1890612</v>
      </c>
      <c r="L53" s="433">
        <f>SUM(L41:L45,L39)</f>
        <v>81594293022.61937</v>
      </c>
    </row>
    <row r="55" spans="1:12" ht="21">
      <c r="A55" s="422" t="s">
        <v>151</v>
      </c>
    </row>
    <row r="56" spans="1:12">
      <c r="B56" s="424" t="s">
        <v>126</v>
      </c>
      <c r="C56" s="424" t="s">
        <v>50</v>
      </c>
      <c r="D56" s="425" t="s">
        <v>127</v>
      </c>
      <c r="E56" s="424" t="s">
        <v>17</v>
      </c>
      <c r="F56" s="425" t="s">
        <v>128</v>
      </c>
      <c r="G56" s="424" t="s">
        <v>129</v>
      </c>
      <c r="H56" s="424" t="s">
        <v>130</v>
      </c>
      <c r="I56" s="424" t="s">
        <v>131</v>
      </c>
      <c r="J56" s="424" t="s">
        <v>132</v>
      </c>
      <c r="K56" s="424" t="s">
        <v>133</v>
      </c>
      <c r="L56" s="424" t="s">
        <v>134</v>
      </c>
    </row>
    <row r="57" spans="1:12">
      <c r="B57" s="423" t="s">
        <v>135</v>
      </c>
      <c r="C57" s="426">
        <f>C3-C30</f>
        <v>291256052.28585052</v>
      </c>
      <c r="D57" s="426">
        <f t="shared" ref="D57:K57" si="24">D3-D30</f>
        <v>-184588993.2559185</v>
      </c>
      <c r="E57" s="426">
        <f t="shared" si="24"/>
        <v>-1170021461.8057022</v>
      </c>
      <c r="F57" s="426">
        <f t="shared" si="24"/>
        <v>207502099.74686241</v>
      </c>
      <c r="G57" s="426">
        <f t="shared" si="24"/>
        <v>172476810.65654039</v>
      </c>
      <c r="H57" s="426">
        <f t="shared" si="24"/>
        <v>35025289.090322137</v>
      </c>
      <c r="I57" s="426">
        <f t="shared" si="24"/>
        <v>777930368.8029213</v>
      </c>
      <c r="J57" s="426">
        <f t="shared" si="24"/>
        <v>592713407.63458538</v>
      </c>
      <c r="K57" s="426">
        <f t="shared" si="24"/>
        <v>185216961.16833532</v>
      </c>
      <c r="L57" s="426">
        <f t="shared" ref="L57:L73" si="25">SUM(C57:D57)</f>
        <v>106667059.02993202</v>
      </c>
    </row>
    <row r="58" spans="1:12">
      <c r="B58" s="423" t="s">
        <v>136</v>
      </c>
      <c r="C58" s="426">
        <f t="shared" ref="C58:K59" si="26">C4-C31</f>
        <v>760768285.91900253</v>
      </c>
      <c r="D58" s="426">
        <f t="shared" si="26"/>
        <v>0</v>
      </c>
      <c r="E58" s="426">
        <f t="shared" si="26"/>
        <v>0</v>
      </c>
      <c r="F58" s="426">
        <f t="shared" si="26"/>
        <v>0</v>
      </c>
      <c r="G58" s="426">
        <f t="shared" si="26"/>
        <v>0</v>
      </c>
      <c r="H58" s="426">
        <f t="shared" si="26"/>
        <v>0</v>
      </c>
      <c r="I58" s="426">
        <f t="shared" si="26"/>
        <v>0</v>
      </c>
      <c r="J58" s="426">
        <f t="shared" si="26"/>
        <v>0</v>
      </c>
      <c r="K58" s="426">
        <f t="shared" si="26"/>
        <v>0</v>
      </c>
      <c r="L58" s="426">
        <f t="shared" si="25"/>
        <v>760768285.91900253</v>
      </c>
    </row>
    <row r="59" spans="1:12">
      <c r="B59" s="423" t="s">
        <v>137</v>
      </c>
      <c r="C59" s="426">
        <f t="shared" si="26"/>
        <v>656852761.79514694</v>
      </c>
      <c r="D59" s="426">
        <f t="shared" si="26"/>
        <v>164254391.49834585</v>
      </c>
      <c r="E59" s="426">
        <f t="shared" si="26"/>
        <v>-139781129.84916782</v>
      </c>
      <c r="F59" s="426">
        <f t="shared" si="26"/>
        <v>252710201.80347508</v>
      </c>
      <c r="G59" s="426">
        <f t="shared" si="26"/>
        <v>147805064.42603511</v>
      </c>
      <c r="H59" s="426">
        <f t="shared" si="26"/>
        <v>104905137.37744004</v>
      </c>
      <c r="I59" s="426">
        <f t="shared" si="26"/>
        <v>51325319.544038683</v>
      </c>
      <c r="J59" s="426">
        <f t="shared" si="26"/>
        <v>51325319.544038683</v>
      </c>
      <c r="K59" s="426">
        <f t="shared" si="26"/>
        <v>0</v>
      </c>
      <c r="L59" s="426">
        <f t="shared" si="25"/>
        <v>821107153.29349279</v>
      </c>
    </row>
    <row r="60" spans="1:12">
      <c r="B60" s="423" t="s">
        <v>138</v>
      </c>
      <c r="C60" s="426">
        <f t="shared" ref="C60:K61" si="27">C7-C34</f>
        <v>447955617</v>
      </c>
      <c r="D60" s="426">
        <f t="shared" si="27"/>
        <v>219074471.93615961</v>
      </c>
      <c r="E60" s="426">
        <f t="shared" si="27"/>
        <v>120448705.18626654</v>
      </c>
      <c r="F60" s="426">
        <f t="shared" si="27"/>
        <v>0</v>
      </c>
      <c r="G60" s="426">
        <f t="shared" si="27"/>
        <v>0</v>
      </c>
      <c r="H60" s="426">
        <f t="shared" si="27"/>
        <v>0</v>
      </c>
      <c r="I60" s="426">
        <f t="shared" si="27"/>
        <v>98625766.749893188</v>
      </c>
      <c r="J60" s="426">
        <f t="shared" si="27"/>
        <v>5154692.9589932561</v>
      </c>
      <c r="K60" s="426">
        <f t="shared" si="27"/>
        <v>93471073.790899932</v>
      </c>
      <c r="L60" s="426">
        <f t="shared" si="25"/>
        <v>667030088.93615961</v>
      </c>
    </row>
    <row r="61" spans="1:12">
      <c r="B61" s="423" t="s">
        <v>139</v>
      </c>
      <c r="C61" s="426">
        <f t="shared" si="27"/>
        <v>-76398229</v>
      </c>
      <c r="D61" s="426">
        <f t="shared" si="27"/>
        <v>156633194.23447514</v>
      </c>
      <c r="E61" s="426">
        <f t="shared" si="27"/>
        <v>-6020534.8857596889</v>
      </c>
      <c r="F61" s="426">
        <f t="shared" si="27"/>
        <v>-115625.44914999884</v>
      </c>
      <c r="G61" s="426">
        <f t="shared" si="27"/>
        <v>-6787608.0901499987</v>
      </c>
      <c r="H61" s="426">
        <f t="shared" si="27"/>
        <v>6671982.6409999998</v>
      </c>
      <c r="I61" s="426">
        <f t="shared" si="27"/>
        <v>162769354.56938487</v>
      </c>
      <c r="J61" s="426">
        <f t="shared" si="27"/>
        <v>106814513.91046041</v>
      </c>
      <c r="K61" s="426">
        <f t="shared" si="27"/>
        <v>55954840.658924446</v>
      </c>
      <c r="L61" s="426">
        <f t="shared" si="25"/>
        <v>80234965.234475136</v>
      </c>
    </row>
    <row r="62" spans="1:12">
      <c r="B62" s="423" t="s">
        <v>23</v>
      </c>
      <c r="C62" s="426">
        <f t="shared" ref="C62:K70" si="28">C10-C37</f>
        <v>262582667.1864996</v>
      </c>
      <c r="D62" s="426">
        <f t="shared" si="28"/>
        <v>1541416570.3765526</v>
      </c>
      <c r="E62" s="426">
        <f t="shared" si="28"/>
        <v>-66603638.392433167</v>
      </c>
      <c r="F62" s="426">
        <f t="shared" si="28"/>
        <v>1452873784.6767273</v>
      </c>
      <c r="G62" s="426">
        <f t="shared" si="28"/>
        <v>1374732295.006197</v>
      </c>
      <c r="H62" s="426">
        <f t="shared" si="28"/>
        <v>78141489.670531034</v>
      </c>
      <c r="I62" s="426">
        <f t="shared" si="28"/>
        <v>155146424.09225941</v>
      </c>
      <c r="J62" s="426">
        <f t="shared" si="28"/>
        <v>83688825.082478762</v>
      </c>
      <c r="K62" s="426">
        <f t="shared" si="28"/>
        <v>71457599.009780586</v>
      </c>
      <c r="L62" s="426">
        <f t="shared" si="25"/>
        <v>1803999237.5630522</v>
      </c>
    </row>
    <row r="63" spans="1:12">
      <c r="B63" s="423" t="s">
        <v>140</v>
      </c>
      <c r="C63" s="426">
        <f t="shared" si="28"/>
        <v>9114864</v>
      </c>
      <c r="D63" s="426">
        <f t="shared" si="28"/>
        <v>224849553.82876778</v>
      </c>
      <c r="E63" s="426">
        <f t="shared" si="28"/>
        <v>-65129840.856450558</v>
      </c>
      <c r="F63" s="426">
        <f t="shared" si="28"/>
        <v>253207815.11985207</v>
      </c>
      <c r="G63" s="426">
        <f t="shared" si="28"/>
        <v>164115547.40230012</v>
      </c>
      <c r="H63" s="426">
        <f t="shared" si="28"/>
        <v>89092267.717552006</v>
      </c>
      <c r="I63" s="426">
        <f t="shared" si="28"/>
        <v>36771579.565365791</v>
      </c>
      <c r="J63" s="426">
        <f t="shared" si="28"/>
        <v>-22640306.643276751</v>
      </c>
      <c r="K63" s="426">
        <f t="shared" si="28"/>
        <v>59411886.208642565</v>
      </c>
      <c r="L63" s="426">
        <f t="shared" si="25"/>
        <v>233964417.82876778</v>
      </c>
    </row>
    <row r="64" spans="1:12">
      <c r="B64" s="423" t="s">
        <v>141</v>
      </c>
      <c r="C64" s="426">
        <f t="shared" si="28"/>
        <v>-1551314</v>
      </c>
      <c r="D64" s="426">
        <f t="shared" si="28"/>
        <v>3842220279.6683626</v>
      </c>
      <c r="E64" s="426">
        <f t="shared" si="28"/>
        <v>397731083.35096264</v>
      </c>
      <c r="F64" s="426">
        <f t="shared" si="28"/>
        <v>1573549745.0946002</v>
      </c>
      <c r="G64" s="426">
        <f t="shared" si="28"/>
        <v>1338459013.7266998</v>
      </c>
      <c r="H64" s="426">
        <f t="shared" si="28"/>
        <v>235090731.36790007</v>
      </c>
      <c r="I64" s="426">
        <f t="shared" si="28"/>
        <v>1870939451.2227998</v>
      </c>
      <c r="J64" s="426">
        <f t="shared" si="28"/>
        <v>483250888.02550006</v>
      </c>
      <c r="K64" s="426">
        <f t="shared" si="28"/>
        <v>1387688563.1973</v>
      </c>
      <c r="L64" s="426">
        <f t="shared" si="25"/>
        <v>3840668965.6683626</v>
      </c>
    </row>
    <row r="65" spans="1:12">
      <c r="B65" s="423" t="s">
        <v>142</v>
      </c>
      <c r="C65" s="426">
        <f t="shared" si="28"/>
        <v>0</v>
      </c>
      <c r="D65" s="426">
        <f t="shared" si="28"/>
        <v>0</v>
      </c>
      <c r="E65" s="426">
        <f t="shared" si="28"/>
        <v>0</v>
      </c>
      <c r="F65" s="426">
        <f t="shared" si="28"/>
        <v>0</v>
      </c>
      <c r="G65" s="426">
        <f t="shared" si="28"/>
        <v>0</v>
      </c>
      <c r="H65" s="426">
        <f t="shared" si="28"/>
        <v>0</v>
      </c>
      <c r="I65" s="426">
        <f t="shared" si="28"/>
        <v>0</v>
      </c>
      <c r="J65" s="426">
        <f t="shared" si="28"/>
        <v>0</v>
      </c>
      <c r="K65" s="426">
        <f t="shared" si="28"/>
        <v>0</v>
      </c>
      <c r="L65" s="426">
        <f t="shared" si="25"/>
        <v>0</v>
      </c>
    </row>
    <row r="66" spans="1:12">
      <c r="B66" s="423" t="s">
        <v>143</v>
      </c>
      <c r="C66" s="426">
        <f t="shared" si="28"/>
        <v>133946023.27674007</v>
      </c>
      <c r="D66" s="426">
        <f t="shared" si="28"/>
        <v>8010230747.6076927</v>
      </c>
      <c r="E66" s="426">
        <f t="shared" si="28"/>
        <v>516205667.51350975</v>
      </c>
      <c r="F66" s="426">
        <f t="shared" si="28"/>
        <v>5065157512.2640667</v>
      </c>
      <c r="G66" s="426">
        <f t="shared" si="28"/>
        <v>4807604676.2860165</v>
      </c>
      <c r="H66" s="426">
        <f t="shared" si="28"/>
        <v>257552835.97804904</v>
      </c>
      <c r="I66" s="426">
        <f t="shared" si="28"/>
        <v>2428867567.830122</v>
      </c>
      <c r="J66" s="426">
        <f t="shared" si="28"/>
        <v>795621179.87707186</v>
      </c>
      <c r="K66" s="426">
        <f t="shared" si="28"/>
        <v>1633246387.9530497</v>
      </c>
      <c r="L66" s="426">
        <f t="shared" si="25"/>
        <v>8144176770.8844328</v>
      </c>
    </row>
    <row r="67" spans="1:12">
      <c r="B67" s="423" t="s">
        <v>145</v>
      </c>
      <c r="C67" s="426">
        <f t="shared" si="28"/>
        <v>345783594.807827</v>
      </c>
      <c r="D67" s="426">
        <f t="shared" si="28"/>
        <v>14752413.069609642</v>
      </c>
      <c r="E67" s="426">
        <f t="shared" si="28"/>
        <v>-47125535.052935511</v>
      </c>
      <c r="F67" s="426">
        <f t="shared" si="28"/>
        <v>9750283.7633866649</v>
      </c>
      <c r="G67" s="426">
        <f t="shared" si="28"/>
        <v>0</v>
      </c>
      <c r="H67" s="426">
        <f t="shared" si="28"/>
        <v>9750283.7633866649</v>
      </c>
      <c r="I67" s="426">
        <f t="shared" si="28"/>
        <v>52127664.359158456</v>
      </c>
      <c r="J67" s="426">
        <f t="shared" si="28"/>
        <v>42924083.029126585</v>
      </c>
      <c r="K67" s="426">
        <f t="shared" si="28"/>
        <v>9203581.3300318792</v>
      </c>
      <c r="L67" s="426">
        <f t="shared" si="25"/>
        <v>360536007.87743664</v>
      </c>
    </row>
    <row r="68" spans="1:12">
      <c r="B68" s="423" t="s">
        <v>147</v>
      </c>
      <c r="C68" s="426">
        <f t="shared" si="28"/>
        <v>-240663048.2173965</v>
      </c>
      <c r="D68" s="426">
        <f t="shared" si="28"/>
        <v>1216114974.2983451</v>
      </c>
      <c r="E68" s="426">
        <f t="shared" si="28"/>
        <v>177481302.31515694</v>
      </c>
      <c r="F68" s="426">
        <f t="shared" si="28"/>
        <v>1035598879.0255232</v>
      </c>
      <c r="G68" s="426">
        <f t="shared" si="28"/>
        <v>1064020055.2345674</v>
      </c>
      <c r="H68" s="426">
        <f t="shared" si="28"/>
        <v>-28421176.209044337</v>
      </c>
      <c r="I68" s="426">
        <f t="shared" si="28"/>
        <v>3034792.9576646388</v>
      </c>
      <c r="J68" s="426">
        <f t="shared" si="28"/>
        <v>1337052.1265865564</v>
      </c>
      <c r="K68" s="426">
        <f t="shared" si="28"/>
        <v>1697740.8310780842</v>
      </c>
      <c r="L68" s="426">
        <f t="shared" si="25"/>
        <v>975451926.08094859</v>
      </c>
    </row>
    <row r="69" spans="1:12">
      <c r="B69" s="423" t="s">
        <v>146</v>
      </c>
      <c r="C69" s="426">
        <f t="shared" si="28"/>
        <v>-351707920.61758757</v>
      </c>
      <c r="D69" s="426">
        <f t="shared" si="28"/>
        <v>795350585.72725773</v>
      </c>
      <c r="E69" s="426">
        <f t="shared" si="28"/>
        <v>-596567112.5126524</v>
      </c>
      <c r="F69" s="426">
        <f t="shared" si="28"/>
        <v>733930090.62502575</v>
      </c>
      <c r="G69" s="426">
        <f t="shared" si="28"/>
        <v>868928166.30954123</v>
      </c>
      <c r="H69" s="426">
        <f t="shared" si="28"/>
        <v>-134998075.68451592</v>
      </c>
      <c r="I69" s="426">
        <f t="shared" si="28"/>
        <v>657987607.61488533</v>
      </c>
      <c r="J69" s="426">
        <f t="shared" si="28"/>
        <v>75631341.449914575</v>
      </c>
      <c r="K69" s="426">
        <f t="shared" si="28"/>
        <v>582356266.16497087</v>
      </c>
      <c r="L69" s="426">
        <f t="shared" si="25"/>
        <v>443642665.10967016</v>
      </c>
    </row>
    <row r="70" spans="1:12">
      <c r="B70" s="423" t="s">
        <v>144</v>
      </c>
      <c r="C70" s="426">
        <f t="shared" si="28"/>
        <v>-849403519.2495842</v>
      </c>
      <c r="D70" s="426">
        <f t="shared" si="28"/>
        <v>3755304472.4778709</v>
      </c>
      <c r="E70" s="426">
        <f t="shared" si="28"/>
        <v>675736722.72778225</v>
      </c>
      <c r="F70" s="426">
        <f t="shared" si="28"/>
        <v>644370144.31108379</v>
      </c>
      <c r="G70" s="426">
        <f t="shared" si="28"/>
        <v>667155297.54235935</v>
      </c>
      <c r="H70" s="426">
        <f t="shared" si="28"/>
        <v>-22785153.231275797</v>
      </c>
      <c r="I70" s="426">
        <f t="shared" si="28"/>
        <v>2435197605.4390039</v>
      </c>
      <c r="J70" s="426">
        <f t="shared" si="28"/>
        <v>922446587.45349598</v>
      </c>
      <c r="K70" s="426">
        <f t="shared" si="28"/>
        <v>1512751017.9855084</v>
      </c>
      <c r="L70" s="426">
        <f t="shared" si="25"/>
        <v>2905900953.2282867</v>
      </c>
    </row>
    <row r="71" spans="1:12">
      <c r="B71" s="423" t="s">
        <v>159</v>
      </c>
      <c r="C71" s="426">
        <f t="shared" ref="C71:K73" si="29">C20-C47</f>
        <v>-522560625.34054852</v>
      </c>
      <c r="D71" s="426">
        <f t="shared" si="29"/>
        <v>2563313317.3745193</v>
      </c>
      <c r="E71" s="426">
        <f t="shared" si="29"/>
        <v>-393735551.37296677</v>
      </c>
      <c r="F71" s="426">
        <f t="shared" si="29"/>
        <v>822425815.85278511</v>
      </c>
      <c r="G71" s="426">
        <f t="shared" si="29"/>
        <v>980930437.66386604</v>
      </c>
      <c r="H71" s="426">
        <f t="shared" si="29"/>
        <v>-158504621.81108093</v>
      </c>
      <c r="I71" s="426">
        <f t="shared" si="29"/>
        <v>2134623052.894702</v>
      </c>
      <c r="J71" s="426">
        <f t="shared" si="29"/>
        <v>1423328676.0347977</v>
      </c>
      <c r="K71" s="426">
        <f t="shared" si="29"/>
        <v>711294376.85990381</v>
      </c>
      <c r="L71" s="426">
        <f t="shared" si="25"/>
        <v>2040752692.0339708</v>
      </c>
    </row>
    <row r="72" spans="1:12">
      <c r="B72" s="423" t="s">
        <v>160</v>
      </c>
      <c r="C72" s="426">
        <f t="shared" si="29"/>
        <v>-2847698.0002126992</v>
      </c>
      <c r="D72" s="426">
        <f t="shared" si="29"/>
        <v>849520379.66067648</v>
      </c>
      <c r="E72" s="426">
        <f t="shared" si="29"/>
        <v>156382365.21969154</v>
      </c>
      <c r="F72" s="426">
        <f t="shared" si="29"/>
        <v>501238947.9342351</v>
      </c>
      <c r="G72" s="426">
        <f t="shared" si="29"/>
        <v>512345366.79693651</v>
      </c>
      <c r="H72" s="426">
        <f t="shared" si="29"/>
        <v>-11106418.862701654</v>
      </c>
      <c r="I72" s="426">
        <f t="shared" si="29"/>
        <v>191899066.50674951</v>
      </c>
      <c r="J72" s="426">
        <f t="shared" si="29"/>
        <v>72599666.179597631</v>
      </c>
      <c r="K72" s="426">
        <f t="shared" si="29"/>
        <v>119299400.32715186</v>
      </c>
      <c r="L72" s="426">
        <f t="shared" si="25"/>
        <v>846672681.66046381</v>
      </c>
    </row>
    <row r="73" spans="1:12">
      <c r="B73" s="423" t="s">
        <v>161</v>
      </c>
      <c r="C73" s="426">
        <f t="shared" si="29"/>
        <v>55614772.695732653</v>
      </c>
      <c r="D73" s="426">
        <f t="shared" si="29"/>
        <v>1770078876.6948233</v>
      </c>
      <c r="E73" s="426">
        <f t="shared" si="29"/>
        <v>48382177.90328598</v>
      </c>
      <c r="F73" s="426">
        <f t="shared" si="29"/>
        <v>1434493412.6554403</v>
      </c>
      <c r="G73" s="426">
        <f t="shared" si="29"/>
        <v>1421089550.736939</v>
      </c>
      <c r="H73" s="426">
        <f t="shared" si="29"/>
        <v>13403861.918501675</v>
      </c>
      <c r="I73" s="426">
        <f t="shared" si="29"/>
        <v>287203286.13609695</v>
      </c>
      <c r="J73" s="426">
        <f t="shared" si="29"/>
        <v>83761773.29455626</v>
      </c>
      <c r="K73" s="426">
        <f t="shared" si="29"/>
        <v>203441512.84154063</v>
      </c>
      <c r="L73" s="426">
        <f t="shared" si="25"/>
        <v>1825693649.3905559</v>
      </c>
    </row>
    <row r="74" spans="1:12">
      <c r="B74" s="428" t="s">
        <v>134</v>
      </c>
      <c r="C74" s="429">
        <f>SUM(C57:C73)</f>
        <v>918742284.54146957</v>
      </c>
      <c r="D74" s="429">
        <f t="shared" ref="D74:K74" si="30">SUM(D57:D73)</f>
        <v>24938525235.19754</v>
      </c>
      <c r="E74" s="429">
        <f t="shared" si="30"/>
        <v>-392616780.5114125</v>
      </c>
      <c r="F74" s="429">
        <f t="shared" si="30"/>
        <v>13986693107.423912</v>
      </c>
      <c r="G74" s="429">
        <f t="shared" si="30"/>
        <v>13512874673.697847</v>
      </c>
      <c r="H74" s="429">
        <f t="shared" si="30"/>
        <v>473818433.72606403</v>
      </c>
      <c r="I74" s="429">
        <f t="shared" si="30"/>
        <v>11344448908.285048</v>
      </c>
      <c r="J74" s="429">
        <f t="shared" si="30"/>
        <v>4717957699.9579277</v>
      </c>
      <c r="K74" s="429">
        <f t="shared" si="30"/>
        <v>6626491208.3271189</v>
      </c>
      <c r="L74" s="429">
        <f>SUM(L57:L73)</f>
        <v>25857267519.73901</v>
      </c>
    </row>
    <row r="76" spans="1:12">
      <c r="B76" s="431" t="s">
        <v>149</v>
      </c>
      <c r="C76" s="432">
        <f>C74/$L74</f>
        <v>3.553129826421593E-2</v>
      </c>
      <c r="D76" s="432">
        <f t="shared" ref="D76:L76" si="31">D74/$L74</f>
        <v>0.96446870173578403</v>
      </c>
      <c r="E76" s="432">
        <f>E74/$L74</f>
        <v>-1.5184001179231153E-2</v>
      </c>
      <c r="F76" s="432">
        <f t="shared" si="31"/>
        <v>0.54091922500112211</v>
      </c>
      <c r="G76" s="432">
        <f t="shared" si="31"/>
        <v>0.52259484353411834</v>
      </c>
      <c r="H76" s="432">
        <f t="shared" si="31"/>
        <v>1.832438146700377E-2</v>
      </c>
      <c r="I76" s="432">
        <f t="shared" si="31"/>
        <v>0.43873347791389339</v>
      </c>
      <c r="J76" s="432">
        <f t="shared" si="31"/>
        <v>0.18246157279984504</v>
      </c>
      <c r="K76" s="432">
        <f t="shared" si="31"/>
        <v>0.25627190511404829</v>
      </c>
      <c r="L76" s="432">
        <f t="shared" si="31"/>
        <v>1</v>
      </c>
    </row>
    <row r="77" spans="1:12">
      <c r="B77" s="431" t="s">
        <v>162</v>
      </c>
      <c r="C77" s="433">
        <f>SUM(C66:C70,C64)</f>
        <v>-963596184.00000119</v>
      </c>
      <c r="D77" s="433">
        <f>SUM(D66:D70,D64)</f>
        <v>17633973472.849136</v>
      </c>
      <c r="E77" s="433">
        <f t="shared" ref="E77:K77" si="32">SUM(E66:E70,E64)</f>
        <v>1123462128.3418236</v>
      </c>
      <c r="F77" s="433">
        <f t="shared" si="32"/>
        <v>9062356655.0836868</v>
      </c>
      <c r="G77" s="433">
        <f t="shared" si="32"/>
        <v>8746167209.0991859</v>
      </c>
      <c r="H77" s="433">
        <f t="shared" si="32"/>
        <v>316189445.98449969</v>
      </c>
      <c r="I77" s="433">
        <f t="shared" si="32"/>
        <v>7448154689.4236336</v>
      </c>
      <c r="J77" s="433">
        <f t="shared" si="32"/>
        <v>2321211131.9616957</v>
      </c>
      <c r="K77" s="433">
        <f t="shared" si="32"/>
        <v>5126943557.4619389</v>
      </c>
      <c r="L77" s="433">
        <f>SUM(L66:L70,L64)</f>
        <v>16670377288.849136</v>
      </c>
    </row>
    <row r="79" spans="1:12" ht="21">
      <c r="A79" s="422" t="s">
        <v>163</v>
      </c>
    </row>
    <row r="80" spans="1:12">
      <c r="B80" s="424" t="s">
        <v>126</v>
      </c>
      <c r="C80" s="424" t="s">
        <v>50</v>
      </c>
      <c r="D80" s="425" t="s">
        <v>127</v>
      </c>
      <c r="E80" s="424" t="s">
        <v>17</v>
      </c>
      <c r="F80" s="425" t="s">
        <v>128</v>
      </c>
      <c r="G80" s="424" t="s">
        <v>129</v>
      </c>
      <c r="H80" s="424" t="s">
        <v>130</v>
      </c>
      <c r="I80" s="424" t="s">
        <v>131</v>
      </c>
      <c r="J80" s="424" t="s">
        <v>132</v>
      </c>
      <c r="K80" s="424" t="s">
        <v>133</v>
      </c>
      <c r="L80" s="424" t="s">
        <v>134</v>
      </c>
    </row>
    <row r="81" spans="2:12">
      <c r="B81" s="423" t="s">
        <v>135</v>
      </c>
      <c r="C81" s="434">
        <f>IFERROR(C57/C30,0)</f>
        <v>1.216112716978815E-2</v>
      </c>
      <c r="D81" s="434">
        <f t="shared" ref="D81:L83" si="33">IFERROR(D57/D30,0)</f>
        <v>-1.2953487632703053E-2</v>
      </c>
      <c r="E81" s="434">
        <f t="shared" si="33"/>
        <v>-0.31989267233146429</v>
      </c>
      <c r="F81" s="434">
        <f t="shared" si="33"/>
        <v>6.4334852426703781E-2</v>
      </c>
      <c r="G81" s="434">
        <f t="shared" si="33"/>
        <v>7.5081189325139061E-2</v>
      </c>
      <c r="H81" s="434">
        <f t="shared" si="33"/>
        <v>3.7737032610634554E-2</v>
      </c>
      <c r="I81" s="434">
        <f t="shared" si="33"/>
        <v>0.10559305112324122</v>
      </c>
      <c r="J81" s="434">
        <f t="shared" si="33"/>
        <v>8.5586069363094319E-2</v>
      </c>
      <c r="K81" s="434">
        <f t="shared" si="33"/>
        <v>0.41913719670037136</v>
      </c>
      <c r="L81" s="434">
        <f t="shared" si="33"/>
        <v>2.792338954043004E-3</v>
      </c>
    </row>
    <row r="82" spans="2:12">
      <c r="B82" s="423" t="s">
        <v>136</v>
      </c>
      <c r="C82" s="434">
        <f t="shared" ref="C82:K83" si="34">IFERROR(C58/C31,0)</f>
        <v>4.388262963560504E-2</v>
      </c>
      <c r="D82" s="434">
        <f t="shared" si="34"/>
        <v>0</v>
      </c>
      <c r="E82" s="434">
        <f t="shared" si="34"/>
        <v>0</v>
      </c>
      <c r="F82" s="434">
        <f t="shared" si="34"/>
        <v>0</v>
      </c>
      <c r="G82" s="434">
        <f t="shared" si="34"/>
        <v>0</v>
      </c>
      <c r="H82" s="434">
        <f t="shared" si="34"/>
        <v>0</v>
      </c>
      <c r="I82" s="434">
        <f t="shared" si="34"/>
        <v>0</v>
      </c>
      <c r="J82" s="434">
        <f t="shared" si="34"/>
        <v>0</v>
      </c>
      <c r="K82" s="434">
        <f t="shared" si="34"/>
        <v>0</v>
      </c>
      <c r="L82" s="434">
        <f t="shared" si="33"/>
        <v>4.388262963560504E-2</v>
      </c>
    </row>
    <row r="83" spans="2:12">
      <c r="B83" s="423" t="s">
        <v>137</v>
      </c>
      <c r="C83" s="434">
        <f t="shared" si="34"/>
        <v>7.7054939530788583E-2</v>
      </c>
      <c r="D83" s="434">
        <f t="shared" si="34"/>
        <v>6.459129199997142E-2</v>
      </c>
      <c r="E83" s="434">
        <f t="shared" si="34"/>
        <v>-7.0465170949777722E-2</v>
      </c>
      <c r="F83" s="434">
        <f t="shared" si="34"/>
        <v>0.50429486922149869</v>
      </c>
      <c r="G83" s="434">
        <f t="shared" si="34"/>
        <v>0.6432452158766111</v>
      </c>
      <c r="H83" s="434">
        <f t="shared" si="34"/>
        <v>0.38662493971018125</v>
      </c>
      <c r="I83" s="434">
        <f t="shared" si="34"/>
        <v>0.8822813047234499</v>
      </c>
      <c r="J83" s="434">
        <f t="shared" si="34"/>
        <v>0.8822813047234499</v>
      </c>
      <c r="K83" s="434">
        <f t="shared" si="34"/>
        <v>0</v>
      </c>
      <c r="L83" s="434">
        <f t="shared" si="33"/>
        <v>7.4191154146375088E-2</v>
      </c>
    </row>
    <row r="84" spans="2:12">
      <c r="B84" s="423" t="s">
        <v>138</v>
      </c>
      <c r="C84" s="434">
        <f t="shared" ref="C84:L85" si="35">IFERROR(C60/C34,0)</f>
        <v>5.6596759887913399E-2</v>
      </c>
      <c r="D84" s="434">
        <f t="shared" si="35"/>
        <v>0.20078900918527035</v>
      </c>
      <c r="E84" s="434">
        <f t="shared" si="35"/>
        <v>0.36202186032235906</v>
      </c>
      <c r="F84" s="434">
        <f t="shared" si="35"/>
        <v>0</v>
      </c>
      <c r="G84" s="434">
        <f t="shared" si="35"/>
        <v>0</v>
      </c>
      <c r="H84" s="434">
        <f t="shared" si="35"/>
        <v>0</v>
      </c>
      <c r="I84" s="434">
        <f t="shared" si="35"/>
        <v>0.13005191317338252</v>
      </c>
      <c r="J84" s="434">
        <f t="shared" si="35"/>
        <v>1.0241636509365847E-2</v>
      </c>
      <c r="K84" s="434">
        <f t="shared" si="35"/>
        <v>0.36648229111397118</v>
      </c>
      <c r="L84" s="434">
        <f t="shared" si="35"/>
        <v>7.4065642326447897E-2</v>
      </c>
    </row>
    <row r="85" spans="2:12">
      <c r="B85" s="423" t="s">
        <v>139</v>
      </c>
      <c r="C85" s="434">
        <f t="shared" si="35"/>
        <v>-3.4745059208313167E-2</v>
      </c>
      <c r="D85" s="434">
        <f t="shared" si="35"/>
        <v>0.26738601545226015</v>
      </c>
      <c r="E85" s="434">
        <f t="shared" si="35"/>
        <v>-0.10951305895636172</v>
      </c>
      <c r="F85" s="434">
        <f t="shared" si="35"/>
        <v>-1.7034785688023371E-2</v>
      </c>
      <c r="G85" s="434">
        <f t="shared" si="35"/>
        <v>-1</v>
      </c>
      <c r="H85" s="434">
        <f t="shared" si="35"/>
        <v>0</v>
      </c>
      <c r="I85" s="434">
        <f t="shared" si="35"/>
        <v>0.31061006925581902</v>
      </c>
      <c r="J85" s="434">
        <f t="shared" si="35"/>
        <v>0.21560265880555926</v>
      </c>
      <c r="K85" s="434">
        <f t="shared" si="35"/>
        <v>1.9559043112335892</v>
      </c>
      <c r="L85" s="434">
        <f t="shared" si="35"/>
        <v>2.8813643980497135E-2</v>
      </c>
    </row>
    <row r="86" spans="2:12">
      <c r="B86" s="423" t="s">
        <v>23</v>
      </c>
      <c r="C86" s="434">
        <f t="shared" ref="C86:L94" si="36">IFERROR(C62/C37,0)</f>
        <v>6.0183704103703377E-2</v>
      </c>
      <c r="D86" s="434">
        <f t="shared" si="36"/>
        <v>0.10554370410068367</v>
      </c>
      <c r="E86" s="434">
        <f t="shared" si="36"/>
        <v>-2.3845844731749423E-2</v>
      </c>
      <c r="F86" s="434">
        <f t="shared" si="36"/>
        <v>0.15417454920089238</v>
      </c>
      <c r="G86" s="434">
        <f t="shared" si="36"/>
        <v>0.15321263578714564</v>
      </c>
      <c r="H86" s="434">
        <f t="shared" si="36"/>
        <v>0.17331806383799495</v>
      </c>
      <c r="I86" s="434">
        <f t="shared" si="36"/>
        <v>6.4972529840532672E-2</v>
      </c>
      <c r="J86" s="434">
        <f t="shared" si="36"/>
        <v>4.4073036517700934E-2</v>
      </c>
      <c r="K86" s="434">
        <f t="shared" si="36"/>
        <v>0.14612693980728869</v>
      </c>
      <c r="L86" s="434">
        <f t="shared" si="36"/>
        <v>9.5109750948730754E-2</v>
      </c>
    </row>
    <row r="87" spans="2:12">
      <c r="B87" s="423" t="s">
        <v>140</v>
      </c>
      <c r="C87" s="434">
        <f t="shared" si="36"/>
        <v>9.5124082790307429E-3</v>
      </c>
      <c r="D87" s="434">
        <f t="shared" si="36"/>
        <v>4.2311183914528039E-2</v>
      </c>
      <c r="E87" s="434">
        <f t="shared" si="36"/>
        <v>-1.7406829880289184E-2</v>
      </c>
      <c r="F87" s="434">
        <f t="shared" si="36"/>
        <v>0.2341655705332624</v>
      </c>
      <c r="G87" s="434">
        <f t="shared" si="36"/>
        <v>0.17755521420375564</v>
      </c>
      <c r="H87" s="434">
        <f t="shared" si="36"/>
        <v>0.56742163444452831</v>
      </c>
      <c r="I87" s="434">
        <f t="shared" si="36"/>
        <v>7.4854301548906488E-2</v>
      </c>
      <c r="J87" s="434">
        <f t="shared" si="36"/>
        <v>-5.172820539214034E-2</v>
      </c>
      <c r="K87" s="434">
        <f t="shared" si="36"/>
        <v>1.1091785853377567</v>
      </c>
      <c r="L87" s="434">
        <f t="shared" si="36"/>
        <v>3.7300650779947979E-2</v>
      </c>
    </row>
    <row r="88" spans="2:12">
      <c r="B88" s="423" t="s">
        <v>141</v>
      </c>
      <c r="C88" s="434">
        <f>IFERROR(C64/C39,0)</f>
        <v>-1.3860192339208018E-3</v>
      </c>
      <c r="D88" s="434">
        <f t="shared" si="36"/>
        <v>0.51964468816410947</v>
      </c>
      <c r="E88" s="434">
        <f t="shared" si="36"/>
        <v>0.13135971781833028</v>
      </c>
      <c r="F88" s="434">
        <f t="shared" si="36"/>
        <v>0.54124430988707706</v>
      </c>
      <c r="G88" s="434">
        <f t="shared" si="36"/>
        <v>0.55547526216248799</v>
      </c>
      <c r="H88" s="434">
        <f t="shared" si="36"/>
        <v>0.47234731765475579</v>
      </c>
      <c r="I88" s="434">
        <f t="shared" si="36"/>
        <v>1.2824715391983983</v>
      </c>
      <c r="J88" s="434">
        <f t="shared" si="36"/>
        <v>0.75675480372554649</v>
      </c>
      <c r="K88" s="434">
        <f t="shared" si="36"/>
        <v>1.6917432414935305</v>
      </c>
      <c r="L88" s="434">
        <f t="shared" si="36"/>
        <v>0.45114302095542747</v>
      </c>
    </row>
    <row r="89" spans="2:12">
      <c r="B89" s="423" t="s">
        <v>142</v>
      </c>
      <c r="C89" s="434">
        <f t="shared" si="36"/>
        <v>0</v>
      </c>
      <c r="D89" s="434">
        <f t="shared" si="36"/>
        <v>0</v>
      </c>
      <c r="E89" s="434">
        <f t="shared" si="36"/>
        <v>0</v>
      </c>
      <c r="F89" s="434">
        <f t="shared" si="36"/>
        <v>0</v>
      </c>
      <c r="G89" s="434">
        <f t="shared" si="36"/>
        <v>0</v>
      </c>
      <c r="H89" s="434">
        <f t="shared" si="36"/>
        <v>0</v>
      </c>
      <c r="I89" s="434">
        <f t="shared" si="36"/>
        <v>0</v>
      </c>
      <c r="J89" s="434">
        <f t="shared" si="36"/>
        <v>0</v>
      </c>
      <c r="K89" s="434">
        <f t="shared" si="36"/>
        <v>0</v>
      </c>
      <c r="L89" s="434">
        <f t="shared" si="36"/>
        <v>0</v>
      </c>
    </row>
    <row r="90" spans="2:12">
      <c r="B90" s="423" t="s">
        <v>143</v>
      </c>
      <c r="C90" s="434">
        <f t="shared" si="36"/>
        <v>2.760727233408608E-2</v>
      </c>
      <c r="D90" s="434">
        <f t="shared" si="36"/>
        <v>0.27310377677168085</v>
      </c>
      <c r="E90" s="434">
        <f t="shared" si="36"/>
        <v>5.0347976029253116E-2</v>
      </c>
      <c r="F90" s="434">
        <f t="shared" si="36"/>
        <v>0.40245925833338342</v>
      </c>
      <c r="G90" s="434">
        <f t="shared" si="36"/>
        <v>0.40151968198105342</v>
      </c>
      <c r="H90" s="434">
        <f t="shared" si="36"/>
        <v>0.42084184258054175</v>
      </c>
      <c r="I90" s="434">
        <f t="shared" si="36"/>
        <v>0.37412780362671899</v>
      </c>
      <c r="J90" s="434">
        <f t="shared" si="36"/>
        <v>0.27051398860533932</v>
      </c>
      <c r="K90" s="434">
        <f t="shared" si="36"/>
        <v>0.45994843651504946</v>
      </c>
      <c r="L90" s="434">
        <f t="shared" si="36"/>
        <v>0.23825787485221012</v>
      </c>
    </row>
    <row r="91" spans="2:12">
      <c r="B91" s="423" t="s">
        <v>145</v>
      </c>
      <c r="C91" s="434">
        <f t="shared" si="36"/>
        <v>0.1127027129378151</v>
      </c>
      <c r="D91" s="434">
        <f t="shared" si="36"/>
        <v>5.460809419284475E-2</v>
      </c>
      <c r="E91" s="434">
        <f t="shared" si="36"/>
        <v>-0.23113289316405311</v>
      </c>
      <c r="F91" s="434">
        <f t="shared" si="36"/>
        <v>2.0503651135962411</v>
      </c>
      <c r="G91" s="434">
        <f t="shared" si="36"/>
        <v>0</v>
      </c>
      <c r="H91" s="434">
        <f t="shared" si="36"/>
        <v>2.0503651135962411</v>
      </c>
      <c r="I91" s="434">
        <f t="shared" si="36"/>
        <v>0.84752258827679361</v>
      </c>
      <c r="J91" s="434">
        <f t="shared" si="36"/>
        <v>1.020336517990053</v>
      </c>
      <c r="K91" s="434">
        <f t="shared" si="36"/>
        <v>0.47349921115357441</v>
      </c>
      <c r="L91" s="434">
        <f t="shared" si="36"/>
        <v>0.10800136338958642</v>
      </c>
    </row>
    <row r="92" spans="2:12">
      <c r="B92" s="423" t="s">
        <v>147</v>
      </c>
      <c r="C92" s="434">
        <f t="shared" si="36"/>
        <v>-0.21166910409478376</v>
      </c>
      <c r="D92" s="434">
        <f t="shared" si="36"/>
        <v>0.29692196322715658</v>
      </c>
      <c r="E92" s="434">
        <f t="shared" si="36"/>
        <v>0.10018202241594718</v>
      </c>
      <c r="F92" s="434">
        <f t="shared" si="36"/>
        <v>0.48043698343288738</v>
      </c>
      <c r="G92" s="434">
        <f t="shared" si="36"/>
        <v>0.51833895232343863</v>
      </c>
      <c r="H92" s="434">
        <f t="shared" si="36"/>
        <v>-0.27650892615938039</v>
      </c>
      <c r="I92" s="434">
        <f t="shared" si="36"/>
        <v>1.7998279039267762E-2</v>
      </c>
      <c r="J92" s="434">
        <f t="shared" si="36"/>
        <v>8.0381924439732778E-3</v>
      </c>
      <c r="K92" s="434">
        <f t="shared" si="36"/>
        <v>0.74517285405900391</v>
      </c>
      <c r="L92" s="434">
        <f t="shared" si="36"/>
        <v>0.18641403993281419</v>
      </c>
    </row>
    <row r="93" spans="2:12">
      <c r="B93" s="423" t="s">
        <v>146</v>
      </c>
      <c r="C93" s="434">
        <f t="shared" si="36"/>
        <v>-0.21009218710905955</v>
      </c>
      <c r="D93" s="434">
        <f t="shared" si="36"/>
        <v>0.10614923424784532</v>
      </c>
      <c r="E93" s="434">
        <f t="shared" si="36"/>
        <v>-0.17739793914209229</v>
      </c>
      <c r="F93" s="434">
        <f t="shared" si="36"/>
        <v>0.28752589692723463</v>
      </c>
      <c r="G93" s="434">
        <f t="shared" si="36"/>
        <v>0.38289789306192351</v>
      </c>
      <c r="H93" s="434">
        <f t="shared" si="36"/>
        <v>-0.47664867259046828</v>
      </c>
      <c r="I93" s="434">
        <f t="shared" si="36"/>
        <v>0.41715726044265788</v>
      </c>
      <c r="J93" s="434">
        <f t="shared" si="36"/>
        <v>8.1170324164633254E-2</v>
      </c>
      <c r="K93" s="434">
        <f t="shared" si="36"/>
        <v>0.90210575442387297</v>
      </c>
      <c r="L93" s="434">
        <f t="shared" si="36"/>
        <v>4.839655462434337E-2</v>
      </c>
    </row>
    <row r="94" spans="2:12">
      <c r="B94" s="423" t="s">
        <v>144</v>
      </c>
      <c r="C94" s="434">
        <f t="shared" si="36"/>
        <v>-0.13493417737475613</v>
      </c>
      <c r="D94" s="434">
        <f t="shared" si="36"/>
        <v>0.25260753429258354</v>
      </c>
      <c r="E94" s="434">
        <f t="shared" si="36"/>
        <v>0.10645683015532616</v>
      </c>
      <c r="F94" s="434">
        <f t="shared" si="36"/>
        <v>0.21460331031197022</v>
      </c>
      <c r="G94" s="434">
        <f t="shared" si="36"/>
        <v>0.45137987248047567</v>
      </c>
      <c r="H94" s="434">
        <f t="shared" si="36"/>
        <v>-1.4945245681757507E-2</v>
      </c>
      <c r="I94" s="434">
        <f t="shared" si="36"/>
        <v>0.44147628965378266</v>
      </c>
      <c r="J94" s="434">
        <f t="shared" si="36"/>
        <v>0.32450978435903616</v>
      </c>
      <c r="K94" s="434">
        <f t="shared" si="36"/>
        <v>0.56584274086001929</v>
      </c>
      <c r="L94" s="434">
        <f t="shared" si="36"/>
        <v>0.13732271585430622</v>
      </c>
    </row>
    <row r="95" spans="2:12">
      <c r="B95" s="423" t="s">
        <v>159</v>
      </c>
      <c r="C95" s="434">
        <f t="shared" ref="C95:L97" si="37">IFERROR(C71/C47,0)</f>
        <v>-9.1423405830256294E-2</v>
      </c>
      <c r="D95" s="434">
        <f t="shared" si="37"/>
        <v>8.2728049356737138E-2</v>
      </c>
      <c r="E95" s="434">
        <f t="shared" si="37"/>
        <v>-3.6966733787088764E-2</v>
      </c>
      <c r="F95" s="434">
        <f t="shared" si="37"/>
        <v>6.1831428943512942E-2</v>
      </c>
      <c r="G95" s="434">
        <f t="shared" si="37"/>
        <v>9.093833682859602E-2</v>
      </c>
      <c r="H95" s="434">
        <f t="shared" si="37"/>
        <v>-6.3040449198215942E-2</v>
      </c>
      <c r="I95" s="434">
        <f t="shared" si="37"/>
        <v>0.30353079430515134</v>
      </c>
      <c r="J95" s="434">
        <f t="shared" si="37"/>
        <v>0.25250273863092382</v>
      </c>
      <c r="K95" s="434">
        <f t="shared" si="37"/>
        <v>0.50961200883352009</v>
      </c>
      <c r="L95" s="434">
        <f t="shared" si="37"/>
        <v>5.5605363226689485E-2</v>
      </c>
    </row>
    <row r="96" spans="2:12">
      <c r="B96" s="423" t="s">
        <v>160</v>
      </c>
      <c r="C96" s="434">
        <f t="shared" si="37"/>
        <v>-3.9747538934297673E-2</v>
      </c>
      <c r="D96" s="434">
        <f t="shared" si="37"/>
        <v>0.26987241023196173</v>
      </c>
      <c r="E96" s="434">
        <f t="shared" si="37"/>
        <v>0.60481335910875855</v>
      </c>
      <c r="F96" s="434">
        <f t="shared" si="37"/>
        <v>0.18104711602387474</v>
      </c>
      <c r="G96" s="434">
        <f t="shared" si="37"/>
        <v>0.18825932104043638</v>
      </c>
      <c r="H96" s="434">
        <f t="shared" si="37"/>
        <v>-0.23596592946291031</v>
      </c>
      <c r="I96" s="434">
        <f t="shared" si="37"/>
        <v>1.5893443709562256</v>
      </c>
      <c r="J96" s="434">
        <f t="shared" si="37"/>
        <v>0.70427527754718278</v>
      </c>
      <c r="K96" s="434">
        <f t="shared" si="37"/>
        <v>6.7565674748681266</v>
      </c>
      <c r="L96" s="434">
        <f t="shared" si="37"/>
        <v>0.26298233982727071</v>
      </c>
    </row>
    <row r="97" spans="1:12">
      <c r="B97" s="423" t="s">
        <v>161</v>
      </c>
      <c r="C97" s="434">
        <f t="shared" si="37"/>
        <v>0.22574570081017539</v>
      </c>
      <c r="D97" s="434">
        <f t="shared" si="37"/>
        <v>0.22364156008849345</v>
      </c>
      <c r="E97" s="434">
        <f t="shared" si="37"/>
        <v>2.1033910923424881E-2</v>
      </c>
      <c r="F97" s="434">
        <f t="shared" si="37"/>
        <v>0.32113609194510356</v>
      </c>
      <c r="G97" s="434">
        <f t="shared" si="37"/>
        <v>0.34286301571673378</v>
      </c>
      <c r="H97" s="434">
        <f t="shared" si="37"/>
        <v>4.1606292019854121E-2</v>
      </c>
      <c r="I97" s="434">
        <f t="shared" si="37"/>
        <v>0.25024878316056887</v>
      </c>
      <c r="J97" s="434">
        <f t="shared" si="37"/>
        <v>9.9058413005224444E-2</v>
      </c>
      <c r="K97" s="434">
        <f t="shared" si="37"/>
        <v>0.67344344469985629</v>
      </c>
      <c r="L97" s="434">
        <f t="shared" si="37"/>
        <v>0.22370507758853769</v>
      </c>
    </row>
    <row r="98" spans="1:12">
      <c r="B98" s="428" t="s">
        <v>134</v>
      </c>
      <c r="C98" s="435">
        <f t="shared" ref="C98:L98" si="38">IFERROR((C23/C50)-1,0)</f>
        <v>1.0273931975287587E-2</v>
      </c>
      <c r="D98" s="435">
        <f>IFERROR((D23/D50)-1,0)</f>
        <v>0.17332228027241547</v>
      </c>
      <c r="E98" s="435">
        <f t="shared" si="38"/>
        <v>-7.7378296273705738E-3</v>
      </c>
      <c r="F98" s="435">
        <f t="shared" si="38"/>
        <v>0.24122063735614785</v>
      </c>
      <c r="G98" s="435">
        <f t="shared" si="38"/>
        <v>0.26882176560409832</v>
      </c>
      <c r="H98" s="435">
        <f t="shared" si="38"/>
        <v>6.1407689696545198E-2</v>
      </c>
      <c r="I98" s="435">
        <f t="shared" si="38"/>
        <v>0.32263024531954931</v>
      </c>
      <c r="J98" s="435">
        <f t="shared" si="38"/>
        <v>0.19283079447168183</v>
      </c>
      <c r="K98" s="435">
        <f t="shared" si="38"/>
        <v>0.61955544779696115</v>
      </c>
      <c r="L98" s="435">
        <f t="shared" si="38"/>
        <v>0.1108279982193594</v>
      </c>
    </row>
    <row r="101" spans="1:12">
      <c r="B101" s="431" t="s">
        <v>162</v>
      </c>
      <c r="C101" s="432">
        <f>C77/C53</f>
        <v>-5.3104771850363885E-2</v>
      </c>
      <c r="D101" s="432">
        <f t="shared" ref="D101:L101" si="39">D77/D53</f>
        <v>0.27792313333375029</v>
      </c>
      <c r="E101" s="432">
        <f t="shared" si="39"/>
        <v>4.4998906859012026E-2</v>
      </c>
      <c r="F101" s="432">
        <f t="shared" si="39"/>
        <v>0.39047963623775234</v>
      </c>
      <c r="G101" s="432">
        <f t="shared" si="39"/>
        <v>0.43333837602795727</v>
      </c>
      <c r="H101" s="432">
        <f t="shared" si="39"/>
        <v>0.10452399786229473</v>
      </c>
      <c r="I101" s="432">
        <f t="shared" si="39"/>
        <v>0.48762333330740498</v>
      </c>
      <c r="J101" s="432">
        <f t="shared" si="39"/>
        <v>0.30693777549972134</v>
      </c>
      <c r="K101" s="432">
        <f t="shared" si="39"/>
        <v>0.66480761554647128</v>
      </c>
      <c r="L101" s="432">
        <f t="shared" si="39"/>
        <v>0.20430812831759956</v>
      </c>
    </row>
    <row r="102" spans="1:12">
      <c r="C102" s="432"/>
    </row>
    <row r="103" spans="1:12" s="446" customFormat="1"/>
    <row r="104" spans="1:12" s="450" customFormat="1">
      <c r="A104" s="452" t="s">
        <v>164</v>
      </c>
    </row>
    <row r="105" spans="1:12" s="450" customFormat="1" ht="21">
      <c r="A105" s="439" t="s">
        <v>125</v>
      </c>
      <c r="C105" s="424" t="s">
        <v>50</v>
      </c>
      <c r="D105" s="425" t="s">
        <v>127</v>
      </c>
      <c r="E105" s="424" t="s">
        <v>17</v>
      </c>
      <c r="F105" s="425" t="s">
        <v>128</v>
      </c>
      <c r="G105" s="424" t="s">
        <v>131</v>
      </c>
      <c r="H105" s="424" t="s">
        <v>134</v>
      </c>
    </row>
    <row r="106" spans="1:12" s="450" customFormat="1">
      <c r="B106" s="452" t="s">
        <v>183</v>
      </c>
      <c r="C106" s="447">
        <f>SUM(C$3,C$6,C$9)</f>
        <v>62004785086</v>
      </c>
      <c r="D106" s="447">
        <f t="shared" ref="D106:F106" si="40">SUM(D$3,D$6,D$9)</f>
        <v>18825354338.196388</v>
      </c>
      <c r="E106" s="447">
        <f t="shared" si="40"/>
        <v>4833547081.4944954</v>
      </c>
      <c r="F106" s="447">
        <f t="shared" si="40"/>
        <v>4193345312.8674645</v>
      </c>
      <c r="G106" s="447">
        <f>SUM(I$3,I$6,I$9)</f>
        <v>9798461943.8344269</v>
      </c>
      <c r="H106" s="447">
        <f>SUM(L$3,L$6,L$9)</f>
        <v>80830139424.196396</v>
      </c>
    </row>
    <row r="107" spans="1:12" s="450" customFormat="1">
      <c r="B107" s="450" t="s">
        <v>184</v>
      </c>
      <c r="C107" s="448">
        <f>SUM(C$10:C$18)</f>
        <v>22774518711.226501</v>
      </c>
      <c r="D107" s="448">
        <f t="shared" ref="D107:F107" si="41">SUM(D$10:D$18)</f>
        <v>102768063273.44949</v>
      </c>
      <c r="E107" s="448">
        <f t="shared" si="41"/>
        <v>32492877850.737885</v>
      </c>
      <c r="F107" s="448">
        <f t="shared" si="41"/>
        <v>44481591732.929787</v>
      </c>
      <c r="G107" s="448">
        <f>SUM(I$10:I$18)</f>
        <v>25793593689.781837</v>
      </c>
      <c r="H107" s="448">
        <f>SUM(L$10:L$18)</f>
        <v>125542581984.67599</v>
      </c>
    </row>
    <row r="108" spans="1:12" s="450" customFormat="1">
      <c r="B108" s="452" t="s">
        <v>185</v>
      </c>
      <c r="C108" s="449">
        <f>SUM(C$20:C$22)</f>
        <v>5564041137.145174</v>
      </c>
      <c r="D108" s="449">
        <f t="shared" ref="D108:F108" si="42">SUM(D$20:D$22)</f>
        <v>47230389977.331726</v>
      </c>
      <c r="E108" s="449">
        <f t="shared" si="42"/>
        <v>13020868497.043644</v>
      </c>
      <c r="F108" s="449">
        <f t="shared" si="42"/>
        <v>23294743175.508648</v>
      </c>
      <c r="G108" s="449">
        <f>SUM(I$20:I$22)</f>
        <v>10914778304.779438</v>
      </c>
      <c r="H108" s="449">
        <f>SUM(L$20:L$22)</f>
        <v>52794431114.476898</v>
      </c>
    </row>
    <row r="109" spans="1:12" s="450" customFormat="1"/>
    <row r="110" spans="1:12" s="450" customFormat="1"/>
    <row r="111" spans="1:12" s="450" customFormat="1"/>
    <row r="112" spans="1:12" s="450" customFormat="1"/>
    <row r="113" spans="1:12" ht="21">
      <c r="A113" s="440" t="s">
        <v>150</v>
      </c>
      <c r="C113" s="424" t="s">
        <v>50</v>
      </c>
      <c r="D113" s="425" t="s">
        <v>127</v>
      </c>
      <c r="E113" s="424" t="s">
        <v>17</v>
      </c>
      <c r="F113" s="425" t="s">
        <v>128</v>
      </c>
      <c r="G113" s="424" t="s">
        <v>131</v>
      </c>
      <c r="H113" s="424" t="s">
        <v>134</v>
      </c>
    </row>
    <row r="114" spans="1:12" ht="15.75" customHeight="1">
      <c r="B114" s="423" t="s">
        <v>183</v>
      </c>
      <c r="C114" s="447">
        <f>SUM(C$30,C$33,C$36)</f>
        <v>59924350598</v>
      </c>
      <c r="D114" s="447">
        <f t="shared" ref="D114:F114" si="43">SUM(D$30,D$33,D$36)</f>
        <v>18469981273.783325</v>
      </c>
      <c r="E114" s="447">
        <f t="shared" si="43"/>
        <v>6028921502.8488588</v>
      </c>
      <c r="F114" s="447">
        <f t="shared" si="43"/>
        <v>3733248636.7662773</v>
      </c>
      <c r="G114" s="447">
        <f>SUM(I$30,I$33,I$36)</f>
        <v>8707811134.1681881</v>
      </c>
      <c r="H114" s="447">
        <f>SUM(L$30,L$33,L$36)</f>
        <v>78394331871.783325</v>
      </c>
    </row>
    <row r="115" spans="1:12">
      <c r="B115" s="423" t="s">
        <v>184</v>
      </c>
      <c r="C115" s="448">
        <f>SUM(C$37:C$45)</f>
        <v>23466417364.040001</v>
      </c>
      <c r="D115" s="448">
        <f t="shared" ref="D115:F115" si="44">SUM(D$37:D$45)</f>
        <v>83367823676.395035</v>
      </c>
      <c r="E115" s="448">
        <f t="shared" si="44"/>
        <v>31501149201.644943</v>
      </c>
      <c r="F115" s="448">
        <f t="shared" si="44"/>
        <v>33713153478.049519</v>
      </c>
      <c r="G115" s="448">
        <f>SUM(I$37:I$45)</f>
        <v>18153520996.700577</v>
      </c>
      <c r="H115" s="448">
        <f>SUM(L$37:L$45)</f>
        <v>106834241040.43504</v>
      </c>
    </row>
    <row r="116" spans="1:12">
      <c r="B116" s="423" t="s">
        <v>185</v>
      </c>
      <c r="C116" s="449">
        <f>SUM(C$47:C$49)</f>
        <v>6033834687.7902021</v>
      </c>
      <c r="D116" s="449">
        <f t="shared" ref="D116:F116" si="45">SUM(D$47:D$49)</f>
        <v>42047477403.601707</v>
      </c>
      <c r="E116" s="449">
        <f t="shared" si="45"/>
        <v>13209839505.293633</v>
      </c>
      <c r="F116" s="449">
        <f t="shared" si="45"/>
        <v>20536584999.066189</v>
      </c>
      <c r="G116" s="449">
        <f>SUM(I$47:I$49)</f>
        <v>8301052899.241889</v>
      </c>
      <c r="H116" s="449">
        <f>SUM(L$47:L$49)</f>
        <v>48081312091.391907</v>
      </c>
    </row>
    <row r="118" spans="1:12">
      <c r="B118" s="431" t="s">
        <v>188</v>
      </c>
      <c r="C118" s="481">
        <f>(C19-+C46)/C46</f>
        <v>-5.650468336263223E-2</v>
      </c>
      <c r="D118" s="481">
        <f t="shared" ref="D118:L118" si="46">(D19-+D46)/D46</f>
        <v>0.24603893457534265</v>
      </c>
      <c r="E118" s="481">
        <f t="shared" si="46"/>
        <v>3.3080052222005794E-2</v>
      </c>
      <c r="F118" s="481">
        <f t="shared" si="46"/>
        <v>0.36888879537221936</v>
      </c>
      <c r="G118" s="481">
        <f t="shared" si="46"/>
        <v>0.41678027645902721</v>
      </c>
      <c r="H118" s="481">
        <f t="shared" si="46"/>
        <v>3.2088637775192365E-2</v>
      </c>
      <c r="I118" s="482">
        <f t="shared" si="46"/>
        <v>0.4036912303257662</v>
      </c>
      <c r="J118" s="481">
        <f t="shared" si="46"/>
        <v>0.26545166606145126</v>
      </c>
      <c r="K118" s="481">
        <f t="shared" si="46"/>
        <v>0.54257767117765976</v>
      </c>
      <c r="L118" s="481">
        <f t="shared" si="46"/>
        <v>0.17555440254079424</v>
      </c>
    </row>
    <row r="119" spans="1:12">
      <c r="B119" s="423" t="s">
        <v>187</v>
      </c>
      <c r="C119" s="481">
        <f>(C6-C33)/C33</f>
        <v>5.481714440769709E-2</v>
      </c>
      <c r="D119" s="481">
        <f t="shared" ref="D119:L119" si="47">(D6-D33)/D33</f>
        <v>6.459129199997142E-2</v>
      </c>
      <c r="E119" s="481">
        <f t="shared" si="47"/>
        <v>-7.0465170949777722E-2</v>
      </c>
      <c r="F119" s="481">
        <f t="shared" si="47"/>
        <v>0.50429486922149869</v>
      </c>
      <c r="G119" s="481">
        <f t="shared" si="47"/>
        <v>0.6432452158766111</v>
      </c>
      <c r="H119" s="481">
        <f t="shared" si="47"/>
        <v>0.38662493971018125</v>
      </c>
      <c r="I119" s="482">
        <f t="shared" si="47"/>
        <v>0.8822813047234499</v>
      </c>
      <c r="J119" s="481">
        <f t="shared" si="47"/>
        <v>0.8822813047234499</v>
      </c>
      <c r="K119" s="481" t="e">
        <f t="shared" si="47"/>
        <v>#DIV/0!</v>
      </c>
      <c r="L119" s="481">
        <f t="shared" si="47"/>
        <v>5.5692217107505236E-2</v>
      </c>
    </row>
    <row r="120" spans="1:12">
      <c r="B120" s="431" t="s">
        <v>189</v>
      </c>
      <c r="C120" s="481">
        <f>(C9-C36)/C36</f>
        <v>3.6738077901815602E-2</v>
      </c>
      <c r="D120" s="481">
        <f t="shared" ref="D120:L120" si="48">(D9-D36)/D36</f>
        <v>0.22405397498044596</v>
      </c>
      <c r="E120" s="481">
        <f t="shared" si="48"/>
        <v>0.29515634486951176</v>
      </c>
      <c r="F120" s="481">
        <f t="shared" si="48"/>
        <v>-1.7034785688023371E-2</v>
      </c>
      <c r="G120" s="481">
        <f t="shared" si="48"/>
        <v>-1</v>
      </c>
      <c r="H120" s="481" t="e">
        <f t="shared" si="48"/>
        <v>#DIV/0!</v>
      </c>
      <c r="I120" s="482">
        <f t="shared" si="48"/>
        <v>0.20383464885919672</v>
      </c>
      <c r="J120" s="481">
        <f t="shared" si="48"/>
        <v>0.11211152817751596</v>
      </c>
      <c r="K120" s="481">
        <f t="shared" si="48"/>
        <v>0.52678282541625521</v>
      </c>
      <c r="L120" s="481">
        <f t="shared" si="48"/>
        <v>6.3378311833735199E-2</v>
      </c>
    </row>
    <row r="123" spans="1:12">
      <c r="B123" s="423" t="s">
        <v>183</v>
      </c>
      <c r="C123" s="483">
        <f>(C106-C114)/C114</f>
        <v>3.4717680996770542E-2</v>
      </c>
      <c r="D123" s="483">
        <f t="shared" ref="D123:H123" si="49">(D106-D114)/D114</f>
        <v>1.924057524181072E-2</v>
      </c>
      <c r="E123" s="483">
        <f t="shared" si="49"/>
        <v>-0.19827334304974956</v>
      </c>
      <c r="F123" s="483">
        <f t="shared" si="49"/>
        <v>0.12324297706024767</v>
      </c>
      <c r="G123" s="483">
        <f t="shared" si="49"/>
        <v>0.12524970889488901</v>
      </c>
      <c r="H123" s="483">
        <f t="shared" si="49"/>
        <v>3.1071220256037379E-2</v>
      </c>
    </row>
    <row r="124" spans="1:12">
      <c r="B124" s="423" t="s">
        <v>184</v>
      </c>
      <c r="C124" s="483">
        <f t="shared" ref="C124:H124" si="50">(C107-C115)/C115</f>
        <v>-2.948463082710558E-2</v>
      </c>
      <c r="D124" s="483">
        <f t="shared" si="50"/>
        <v>0.2327065616149398</v>
      </c>
      <c r="E124" s="483">
        <f t="shared" si="50"/>
        <v>3.1482300621627948E-2</v>
      </c>
      <c r="F124" s="483">
        <f t="shared" si="50"/>
        <v>0.31941355654823417</v>
      </c>
      <c r="G124" s="483">
        <f t="shared" si="50"/>
        <v>0.42085899999619097</v>
      </c>
      <c r="H124" s="483">
        <f t="shared" si="50"/>
        <v>0.17511558805533278</v>
      </c>
    </row>
    <row r="125" spans="1:12">
      <c r="B125" s="423" t="s">
        <v>185</v>
      </c>
      <c r="C125" s="483">
        <f t="shared" ref="C125:H125" si="51">(C108-C116)/C116</f>
        <v>-7.7859864406905496E-2</v>
      </c>
      <c r="D125" s="483">
        <f t="shared" si="51"/>
        <v>0.12326334167400159</v>
      </c>
      <c r="E125" s="483">
        <f t="shared" si="51"/>
        <v>-1.4305322042274733E-2</v>
      </c>
      <c r="F125" s="483">
        <f t="shared" si="51"/>
        <v>0.13430461669103574</v>
      </c>
      <c r="G125" s="483">
        <f t="shared" si="51"/>
        <v>0.31486673284255939</v>
      </c>
      <c r="H125" s="483">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455" customWidth="1"/>
    <col min="2" max="2" width="23.88671875" style="423" customWidth="1"/>
    <col min="3" max="12" width="15.33203125" style="423" customWidth="1"/>
    <col min="13" max="13" width="4.33203125" style="454" customWidth="1"/>
    <col min="14" max="14" width="6.33203125" style="423" customWidth="1"/>
    <col min="15" max="15" width="26" style="423" bestFit="1" customWidth="1"/>
    <col min="16" max="25" width="13.88671875" style="423" customWidth="1"/>
    <col min="26" max="27" width="6.109375" style="423" customWidth="1"/>
    <col min="28" max="28" width="24" style="423" customWidth="1"/>
    <col min="29" max="38" width="14.88671875" style="423" customWidth="1"/>
    <col min="39" max="40" width="4.6640625" style="423" customWidth="1"/>
    <col min="41" max="41" width="23.44140625" style="423" bestFit="1" customWidth="1"/>
    <col min="42" max="43" width="16.109375" style="423" customWidth="1"/>
    <col min="44" max="44" width="14.109375" style="423" customWidth="1"/>
    <col min="45" max="45" width="16.33203125" style="423" customWidth="1"/>
    <col min="46" max="50" width="14.109375" style="423" customWidth="1"/>
    <col min="51" max="51" width="18" style="423" customWidth="1"/>
    <col min="52" max="16384" width="9" style="423"/>
  </cols>
  <sheetData>
    <row r="1" spans="1:13" ht="21" hidden="1" outlineLevel="1">
      <c r="A1" s="453" t="s">
        <v>165</v>
      </c>
      <c r="C1" s="423">
        <v>2</v>
      </c>
      <c r="E1" s="423">
        <v>3</v>
      </c>
      <c r="G1" s="423">
        <v>4</v>
      </c>
      <c r="H1" s="423">
        <v>5</v>
      </c>
      <c r="J1" s="423">
        <v>6</v>
      </c>
      <c r="K1" s="423">
        <v>7</v>
      </c>
    </row>
    <row r="2" spans="1:13" hidden="1" outlineLevel="1">
      <c r="B2" s="424" t="s">
        <v>126</v>
      </c>
      <c r="C2" s="424" t="s">
        <v>50</v>
      </c>
      <c r="D2" s="425" t="s">
        <v>127</v>
      </c>
      <c r="E2" s="424" t="s">
        <v>17</v>
      </c>
      <c r="F2" s="425" t="s">
        <v>128</v>
      </c>
      <c r="G2" s="424" t="s">
        <v>129</v>
      </c>
      <c r="H2" s="424" t="s">
        <v>130</v>
      </c>
      <c r="I2" s="424" t="s">
        <v>131</v>
      </c>
      <c r="J2" s="424" t="s">
        <v>132</v>
      </c>
      <c r="K2" s="424" t="s">
        <v>133</v>
      </c>
      <c r="L2" s="424" t="s">
        <v>134</v>
      </c>
      <c r="M2" s="456"/>
    </row>
    <row r="3" spans="1:13" hidden="1" outlineLevel="1">
      <c r="A3" s="455" t="s">
        <v>152</v>
      </c>
      <c r="B3" s="423" t="s">
        <v>135</v>
      </c>
      <c r="C3" s="426" t="e">
        <v>#VALUE!</v>
      </c>
      <c r="D3" s="426" t="e">
        <f>E3+G3+H3+J3+K3</f>
        <v>#VALUE!</v>
      </c>
      <c r="E3" s="426" t="e">
        <v>#VALUE!</v>
      </c>
      <c r="F3" s="426" t="e">
        <f>SUM(G3:H3)</f>
        <v>#VALUE!</v>
      </c>
      <c r="G3" s="426" t="e">
        <v>#VALUE!</v>
      </c>
      <c r="H3" s="426" t="e">
        <v>#VALUE!</v>
      </c>
      <c r="I3" s="426" t="e">
        <f>SUM(J3:K3)</f>
        <v>#VALUE!</v>
      </c>
      <c r="J3" s="426" t="e">
        <v>#VALUE!</v>
      </c>
      <c r="K3" s="426" t="e">
        <v>#VALUE!</v>
      </c>
      <c r="L3" s="426" t="e">
        <f>SUM(C3:D3)</f>
        <v>#VALUE!</v>
      </c>
      <c r="M3" s="442"/>
    </row>
    <row r="4" spans="1:13" hidden="1" outlineLevel="1">
      <c r="A4" s="455" t="s">
        <v>152</v>
      </c>
      <c r="B4" s="423" t="s">
        <v>136</v>
      </c>
      <c r="C4" s="426" t="e">
        <v>#VALUE!</v>
      </c>
      <c r="D4" s="426" t="e">
        <f>E4+G4+H4+J4+K4</f>
        <v>#VALUE!</v>
      </c>
      <c r="E4" s="426" t="e">
        <v>#VALUE!</v>
      </c>
      <c r="F4" s="426" t="e">
        <f t="shared" ref="F4:F19" si="0">SUM(G4:H4)</f>
        <v>#VALUE!</v>
      </c>
      <c r="G4" s="426" t="e">
        <v>#VALUE!</v>
      </c>
      <c r="H4" s="426" t="e">
        <v>#VALUE!</v>
      </c>
      <c r="I4" s="426" t="e">
        <f t="shared" ref="I4:I19" si="1">SUM(J4:K4)</f>
        <v>#VALUE!</v>
      </c>
      <c r="J4" s="426" t="e">
        <v>#VALUE!</v>
      </c>
      <c r="K4" s="426" t="e">
        <v>#VALUE!</v>
      </c>
      <c r="L4" s="426" t="e">
        <f t="shared" ref="L4:L19" si="2">SUM(C4:D4)</f>
        <v>#VALUE!</v>
      </c>
      <c r="M4" s="442"/>
    </row>
    <row r="5" spans="1:13" hidden="1" outlineLevel="1">
      <c r="A5" s="455" t="s">
        <v>152</v>
      </c>
      <c r="B5" s="423" t="s">
        <v>153</v>
      </c>
      <c r="C5" s="426" t="e">
        <v>#VALUE!</v>
      </c>
      <c r="D5" s="426" t="e">
        <f>E5+G5+H5+J5+K5</f>
        <v>#VALUE!</v>
      </c>
      <c r="E5" s="426" t="e">
        <v>#VALUE!</v>
      </c>
      <c r="F5" s="426" t="e">
        <f t="shared" si="0"/>
        <v>#VALUE!</v>
      </c>
      <c r="G5" s="426" t="e">
        <v>#VALUE!</v>
      </c>
      <c r="H5" s="426" t="e">
        <v>#VALUE!</v>
      </c>
      <c r="I5" s="426" t="e">
        <f t="shared" si="1"/>
        <v>#VALUE!</v>
      </c>
      <c r="J5" s="426" t="e">
        <v>#VALUE!</v>
      </c>
      <c r="K5" s="426" t="e">
        <v>#VALUE!</v>
      </c>
      <c r="L5" s="426" t="e">
        <f t="shared" si="2"/>
        <v>#VALUE!</v>
      </c>
      <c r="M5" s="442"/>
    </row>
    <row r="6" spans="1:13" hidden="1" outlineLevel="1">
      <c r="A6" s="455" t="s">
        <v>152</v>
      </c>
      <c r="B6" s="423" t="s">
        <v>138</v>
      </c>
      <c r="C6" s="426" t="e">
        <v>#VALUE!</v>
      </c>
      <c r="D6" s="426" t="e">
        <f t="shared" ref="D6:D19" si="3">E6+G6+H6+J6+K6</f>
        <v>#VALUE!</v>
      </c>
      <c r="E6" s="426" t="e">
        <v>#VALUE!</v>
      </c>
      <c r="F6" s="426" t="e">
        <f t="shared" si="0"/>
        <v>#VALUE!</v>
      </c>
      <c r="G6" s="426" t="e">
        <v>#VALUE!</v>
      </c>
      <c r="H6" s="426" t="e">
        <v>#VALUE!</v>
      </c>
      <c r="I6" s="426" t="e">
        <f>SUM(J6:K6)</f>
        <v>#VALUE!</v>
      </c>
      <c r="J6" s="426" t="e">
        <v>#VALUE!</v>
      </c>
      <c r="K6" s="426" t="e">
        <v>#VALUE!</v>
      </c>
      <c r="L6" s="426" t="e">
        <f t="shared" si="2"/>
        <v>#VALUE!</v>
      </c>
      <c r="M6" s="442"/>
    </row>
    <row r="7" spans="1:13" hidden="1" outlineLevel="1">
      <c r="A7" s="455" t="s">
        <v>152</v>
      </c>
      <c r="B7" s="423" t="s">
        <v>139</v>
      </c>
      <c r="C7" s="426" t="e">
        <v>#VALUE!</v>
      </c>
      <c r="D7" s="426" t="e">
        <f t="shared" si="3"/>
        <v>#VALUE!</v>
      </c>
      <c r="E7" s="426" t="e">
        <v>#VALUE!</v>
      </c>
      <c r="F7" s="426" t="e">
        <f t="shared" si="0"/>
        <v>#VALUE!</v>
      </c>
      <c r="G7" s="426" t="e">
        <v>#VALUE!</v>
      </c>
      <c r="H7" s="426" t="e">
        <v>#VALUE!</v>
      </c>
      <c r="I7" s="426" t="e">
        <f t="shared" si="1"/>
        <v>#VALUE!</v>
      </c>
      <c r="J7" s="426" t="e">
        <v>#VALUE!</v>
      </c>
      <c r="K7" s="426" t="e">
        <v>#VALUE!</v>
      </c>
      <c r="L7" s="426" t="e">
        <f t="shared" si="2"/>
        <v>#VALUE!</v>
      </c>
      <c r="M7" s="442"/>
    </row>
    <row r="8" spans="1:13" hidden="1" outlineLevel="1">
      <c r="A8" s="455" t="s">
        <v>156</v>
      </c>
      <c r="B8" s="423" t="s">
        <v>23</v>
      </c>
      <c r="C8" s="426" t="e">
        <v>#VALUE!</v>
      </c>
      <c r="D8" s="426" t="e">
        <f t="shared" si="3"/>
        <v>#VALUE!</v>
      </c>
      <c r="E8" s="426" t="e">
        <v>#VALUE!</v>
      </c>
      <c r="F8" s="426" t="e">
        <f t="shared" si="0"/>
        <v>#VALUE!</v>
      </c>
      <c r="G8" s="426" t="e">
        <v>#VALUE!</v>
      </c>
      <c r="H8" s="426" t="e">
        <v>#VALUE!</v>
      </c>
      <c r="I8" s="426" t="e">
        <f t="shared" si="1"/>
        <v>#VALUE!</v>
      </c>
      <c r="J8" s="426" t="e">
        <v>#VALUE!</v>
      </c>
      <c r="K8" s="426" t="e">
        <v>#VALUE!</v>
      </c>
      <c r="L8" s="426" t="e">
        <f t="shared" si="2"/>
        <v>#VALUE!</v>
      </c>
      <c r="M8" s="442"/>
    </row>
    <row r="9" spans="1:13" hidden="1" outlineLevel="1">
      <c r="A9" s="455" t="s">
        <v>156</v>
      </c>
      <c r="B9" s="423" t="s">
        <v>140</v>
      </c>
      <c r="C9" s="426" t="e">
        <v>#VALUE!</v>
      </c>
      <c r="D9" s="426" t="e">
        <f t="shared" si="3"/>
        <v>#VALUE!</v>
      </c>
      <c r="E9" s="426" t="e">
        <v>#VALUE!</v>
      </c>
      <c r="F9" s="426" t="e">
        <f t="shared" si="0"/>
        <v>#VALUE!</v>
      </c>
      <c r="G9" s="426" t="e">
        <v>#VALUE!</v>
      </c>
      <c r="H9" s="426" t="e">
        <v>#VALUE!</v>
      </c>
      <c r="I9" s="426" t="e">
        <f t="shared" si="1"/>
        <v>#VALUE!</v>
      </c>
      <c r="J9" s="426" t="e">
        <v>#VALUE!</v>
      </c>
      <c r="K9" s="426" t="e">
        <v>#VALUE!</v>
      </c>
      <c r="L9" s="426" t="e">
        <f t="shared" si="2"/>
        <v>#VALUE!</v>
      </c>
      <c r="M9" s="442"/>
    </row>
    <row r="10" spans="1:13" hidden="1" outlineLevel="1">
      <c r="A10" s="455" t="s">
        <v>156</v>
      </c>
      <c r="B10" s="423" t="s">
        <v>141</v>
      </c>
      <c r="C10" s="426" t="e">
        <v>#VALUE!</v>
      </c>
      <c r="D10" s="426" t="e">
        <f t="shared" si="3"/>
        <v>#VALUE!</v>
      </c>
      <c r="E10" s="426" t="e">
        <v>#VALUE!</v>
      </c>
      <c r="F10" s="426" t="e">
        <f t="shared" si="0"/>
        <v>#VALUE!</v>
      </c>
      <c r="G10" s="426" t="e">
        <v>#VALUE!</v>
      </c>
      <c r="H10" s="426" t="e">
        <v>#VALUE!</v>
      </c>
      <c r="I10" s="426" t="e">
        <f t="shared" si="1"/>
        <v>#VALUE!</v>
      </c>
      <c r="J10" s="426" t="e">
        <v>#VALUE!</v>
      </c>
      <c r="K10" s="426" t="e">
        <v>#VALUE!</v>
      </c>
      <c r="L10" s="426" t="e">
        <f t="shared" si="2"/>
        <v>#VALUE!</v>
      </c>
      <c r="M10" s="442"/>
    </row>
    <row r="11" spans="1:13" hidden="1" outlineLevel="1">
      <c r="A11" s="455" t="s">
        <v>142</v>
      </c>
      <c r="B11" s="423" t="s">
        <v>142</v>
      </c>
      <c r="C11" s="426" t="e">
        <v>#VALUE!</v>
      </c>
      <c r="D11" s="426" t="e">
        <f t="shared" si="3"/>
        <v>#VALUE!</v>
      </c>
      <c r="E11" s="426" t="e">
        <v>#VALUE!</v>
      </c>
      <c r="F11" s="426" t="e">
        <f t="shared" si="0"/>
        <v>#VALUE!</v>
      </c>
      <c r="G11" s="426" t="e">
        <v>#VALUE!</v>
      </c>
      <c r="H11" s="426" t="e">
        <v>#VALUE!</v>
      </c>
      <c r="I11" s="426" t="e">
        <f t="shared" si="1"/>
        <v>#VALUE!</v>
      </c>
      <c r="J11" s="426" t="e">
        <v>#VALUE!</v>
      </c>
      <c r="K11" s="426" t="e">
        <v>#VALUE!</v>
      </c>
      <c r="L11" s="426" t="e">
        <f t="shared" si="2"/>
        <v>#VALUE!</v>
      </c>
      <c r="M11" s="442"/>
    </row>
    <row r="12" spans="1:13" hidden="1" outlineLevel="1">
      <c r="A12" s="455" t="s">
        <v>156</v>
      </c>
      <c r="B12" s="423" t="s">
        <v>143</v>
      </c>
      <c r="C12" s="426" t="e">
        <v>#VALUE!</v>
      </c>
      <c r="D12" s="426" t="e">
        <f t="shared" si="3"/>
        <v>#VALUE!</v>
      </c>
      <c r="E12" s="426" t="e">
        <v>#VALUE!</v>
      </c>
      <c r="F12" s="426" t="e">
        <f t="shared" si="0"/>
        <v>#VALUE!</v>
      </c>
      <c r="G12" s="426" t="e">
        <v>#VALUE!</v>
      </c>
      <c r="H12" s="426" t="e">
        <v>#VALUE!</v>
      </c>
      <c r="I12" s="426" t="e">
        <f t="shared" si="1"/>
        <v>#VALUE!</v>
      </c>
      <c r="J12" s="426" t="e">
        <v>#VALUE!</v>
      </c>
      <c r="K12" s="426" t="e">
        <v>#VALUE!</v>
      </c>
      <c r="L12" s="426" t="e">
        <f t="shared" si="2"/>
        <v>#VALUE!</v>
      </c>
      <c r="M12" s="442"/>
    </row>
    <row r="13" spans="1:13" hidden="1" outlineLevel="1">
      <c r="A13" s="455" t="s">
        <v>156</v>
      </c>
      <c r="B13" s="423" t="s">
        <v>145</v>
      </c>
      <c r="C13" s="426" t="e">
        <v>#VALUE!</v>
      </c>
      <c r="D13" s="426" t="e">
        <f t="shared" si="3"/>
        <v>#VALUE!</v>
      </c>
      <c r="E13" s="426" t="e">
        <v>#VALUE!</v>
      </c>
      <c r="F13" s="426" t="e">
        <f t="shared" si="0"/>
        <v>#VALUE!</v>
      </c>
      <c r="G13" s="426" t="e">
        <v>#VALUE!</v>
      </c>
      <c r="H13" s="426" t="e">
        <v>#VALUE!</v>
      </c>
      <c r="I13" s="426" t="e">
        <f t="shared" si="1"/>
        <v>#VALUE!</v>
      </c>
      <c r="J13" s="426" t="e">
        <v>#VALUE!</v>
      </c>
      <c r="K13" s="426" t="e">
        <v>#VALUE!</v>
      </c>
      <c r="L13" s="426" t="e">
        <f t="shared" si="2"/>
        <v>#VALUE!</v>
      </c>
      <c r="M13" s="442"/>
    </row>
    <row r="14" spans="1:13" hidden="1" outlineLevel="1">
      <c r="A14" s="455" t="s">
        <v>156</v>
      </c>
      <c r="B14" s="423" t="s">
        <v>147</v>
      </c>
      <c r="C14" s="426" t="e">
        <v>#VALUE!</v>
      </c>
      <c r="D14" s="426" t="e">
        <f t="shared" si="3"/>
        <v>#VALUE!</v>
      </c>
      <c r="E14" s="426" t="e">
        <v>#VALUE!</v>
      </c>
      <c r="F14" s="426" t="e">
        <f t="shared" si="0"/>
        <v>#VALUE!</v>
      </c>
      <c r="G14" s="426" t="e">
        <v>#VALUE!</v>
      </c>
      <c r="H14" s="426" t="e">
        <v>#VALUE!</v>
      </c>
      <c r="I14" s="426" t="e">
        <f t="shared" si="1"/>
        <v>#VALUE!</v>
      </c>
      <c r="J14" s="426" t="e">
        <v>#VALUE!</v>
      </c>
      <c r="K14" s="426" t="e">
        <v>#VALUE!</v>
      </c>
      <c r="L14" s="426" t="e">
        <f t="shared" si="2"/>
        <v>#VALUE!</v>
      </c>
      <c r="M14" s="442"/>
    </row>
    <row r="15" spans="1:13" hidden="1" outlineLevel="1">
      <c r="A15" s="455" t="s">
        <v>156</v>
      </c>
      <c r="B15" s="423" t="s">
        <v>146</v>
      </c>
      <c r="C15" s="426" t="e">
        <v>#VALUE!</v>
      </c>
      <c r="D15" s="426" t="e">
        <f t="shared" si="3"/>
        <v>#VALUE!</v>
      </c>
      <c r="E15" s="426" t="e">
        <v>#VALUE!</v>
      </c>
      <c r="F15" s="426" t="e">
        <f t="shared" si="0"/>
        <v>#VALUE!</v>
      </c>
      <c r="G15" s="426" t="e">
        <v>#VALUE!</v>
      </c>
      <c r="H15" s="426" t="e">
        <v>#VALUE!</v>
      </c>
      <c r="I15" s="426" t="e">
        <f t="shared" si="1"/>
        <v>#VALUE!</v>
      </c>
      <c r="J15" s="426" t="e">
        <v>#VALUE!</v>
      </c>
      <c r="K15" s="426" t="e">
        <v>#VALUE!</v>
      </c>
      <c r="L15" s="426" t="e">
        <f t="shared" si="2"/>
        <v>#VALUE!</v>
      </c>
      <c r="M15" s="442"/>
    </row>
    <row r="16" spans="1:13" hidden="1" outlineLevel="1">
      <c r="A16" s="455" t="s">
        <v>156</v>
      </c>
      <c r="B16" s="423" t="s">
        <v>144</v>
      </c>
      <c r="C16" s="426" t="e">
        <v>#VALUE!</v>
      </c>
      <c r="D16" s="426" t="e">
        <f t="shared" si="3"/>
        <v>#VALUE!</v>
      </c>
      <c r="E16" s="426" t="e">
        <v>#VALUE!</v>
      </c>
      <c r="F16" s="426" t="e">
        <f t="shared" si="0"/>
        <v>#VALUE!</v>
      </c>
      <c r="G16" s="426" t="e">
        <v>#VALUE!</v>
      </c>
      <c r="H16" s="426" t="e">
        <v>#VALUE!</v>
      </c>
      <c r="I16" s="426" t="e">
        <f t="shared" si="1"/>
        <v>#VALUE!</v>
      </c>
      <c r="J16" s="426" t="e">
        <v>#VALUE!</v>
      </c>
      <c r="K16" s="426" t="e">
        <v>#VALUE!</v>
      </c>
      <c r="L16" s="426" t="e">
        <f t="shared" si="2"/>
        <v>#VALUE!</v>
      </c>
      <c r="M16" s="442"/>
    </row>
    <row r="17" spans="1:51" hidden="1" outlineLevel="1">
      <c r="A17" s="455" t="s">
        <v>158</v>
      </c>
      <c r="B17" s="423" t="s">
        <v>159</v>
      </c>
      <c r="C17" s="426" t="e">
        <v>#VALUE!</v>
      </c>
      <c r="D17" s="426" t="e">
        <f t="shared" si="3"/>
        <v>#VALUE!</v>
      </c>
      <c r="E17" s="426" t="e">
        <v>#VALUE!</v>
      </c>
      <c r="F17" s="426" t="e">
        <f t="shared" si="0"/>
        <v>#VALUE!</v>
      </c>
      <c r="G17" s="426" t="e">
        <v>#VALUE!</v>
      </c>
      <c r="H17" s="426" t="e">
        <v>#VALUE!</v>
      </c>
      <c r="I17" s="426" t="e">
        <f>SUM(J17:K17)</f>
        <v>#VALUE!</v>
      </c>
      <c r="J17" s="426" t="e">
        <v>#VALUE!</v>
      </c>
      <c r="K17" s="426" t="e">
        <v>#VALUE!</v>
      </c>
      <c r="L17" s="426" t="e">
        <f t="shared" si="2"/>
        <v>#VALUE!</v>
      </c>
      <c r="M17" s="442"/>
    </row>
    <row r="18" spans="1:51" hidden="1" outlineLevel="1">
      <c r="A18" s="455" t="s">
        <v>158</v>
      </c>
      <c r="B18" s="423" t="s">
        <v>160</v>
      </c>
      <c r="C18" s="426" t="e">
        <v>#VALUE!</v>
      </c>
      <c r="D18" s="426" t="e">
        <f t="shared" si="3"/>
        <v>#VALUE!</v>
      </c>
      <c r="E18" s="426" t="e">
        <v>#VALUE!</v>
      </c>
      <c r="F18" s="426" t="e">
        <f t="shared" si="0"/>
        <v>#VALUE!</v>
      </c>
      <c r="G18" s="426" t="e">
        <v>#VALUE!</v>
      </c>
      <c r="H18" s="426" t="e">
        <v>#VALUE!</v>
      </c>
      <c r="I18" s="426" t="e">
        <f t="shared" si="1"/>
        <v>#VALUE!</v>
      </c>
      <c r="J18" s="426" t="e">
        <v>#VALUE!</v>
      </c>
      <c r="K18" s="426" t="e">
        <v>#VALUE!</v>
      </c>
      <c r="L18" s="426" t="e">
        <f t="shared" si="2"/>
        <v>#VALUE!</v>
      </c>
      <c r="M18" s="442"/>
    </row>
    <row r="19" spans="1:51" hidden="1" outlineLevel="1">
      <c r="A19" s="455" t="s">
        <v>158</v>
      </c>
      <c r="B19" s="423" t="s">
        <v>161</v>
      </c>
      <c r="C19" s="426" t="e">
        <v>#VALUE!</v>
      </c>
      <c r="D19" s="426" t="e">
        <f t="shared" si="3"/>
        <v>#VALUE!</v>
      </c>
      <c r="E19" s="426" t="e">
        <v>#VALUE!</v>
      </c>
      <c r="F19" s="426" t="e">
        <f t="shared" si="0"/>
        <v>#VALUE!</v>
      </c>
      <c r="G19" s="426" t="e">
        <v>#VALUE!</v>
      </c>
      <c r="H19" s="426" t="e">
        <v>#VALUE!</v>
      </c>
      <c r="I19" s="426" t="e">
        <f t="shared" si="1"/>
        <v>#VALUE!</v>
      </c>
      <c r="J19" s="426" t="e">
        <v>#VALUE!</v>
      </c>
      <c r="K19" s="426" t="e">
        <v>#VALUE!</v>
      </c>
      <c r="L19" s="426" t="e">
        <f t="shared" si="2"/>
        <v>#VALUE!</v>
      </c>
      <c r="M19" s="442"/>
    </row>
    <row r="20" spans="1:51" hidden="1" outlineLevel="1">
      <c r="B20" s="428" t="s">
        <v>134</v>
      </c>
      <c r="C20" s="429" t="e">
        <f>SUM(C3:C19)</f>
        <v>#VALUE!</v>
      </c>
      <c r="D20" s="429" t="e">
        <f>SUM(D3:D19)</f>
        <v>#VALUE!</v>
      </c>
      <c r="E20" s="429" t="e">
        <f t="shared" ref="E20:K20" si="4">SUM(E3:E19)</f>
        <v>#VALUE!</v>
      </c>
      <c r="F20" s="429" t="e">
        <f>SUM(F3:F19)</f>
        <v>#VALUE!</v>
      </c>
      <c r="G20" s="429" t="e">
        <f t="shared" si="4"/>
        <v>#VALUE!</v>
      </c>
      <c r="H20" s="429" t="e">
        <f t="shared" si="4"/>
        <v>#VALUE!</v>
      </c>
      <c r="I20" s="429" t="e">
        <f>SUM(I3:I19)</f>
        <v>#VALUE!</v>
      </c>
      <c r="J20" s="429" t="e">
        <f t="shared" si="4"/>
        <v>#VALUE!</v>
      </c>
      <c r="K20" s="429" t="e">
        <f t="shared" si="4"/>
        <v>#VALUE!</v>
      </c>
      <c r="L20" s="429" t="e">
        <f>SUM(L3:L19)</f>
        <v>#VALUE!</v>
      </c>
      <c r="M20" s="457"/>
    </row>
    <row r="21" spans="1:51" hidden="1" outlineLevel="1">
      <c r="B21" s="427" t="s">
        <v>148</v>
      </c>
      <c r="C21" s="433" t="e">
        <v>#VALUE!</v>
      </c>
      <c r="D21" s="433"/>
      <c r="E21" s="433" t="e">
        <v>#VALUE!</v>
      </c>
      <c r="F21" s="433"/>
      <c r="G21" s="433" t="e">
        <v>#VALUE!</v>
      </c>
      <c r="H21" s="433" t="e">
        <v>#VALUE!</v>
      </c>
      <c r="I21" s="433"/>
      <c r="J21" s="433" t="e">
        <v>#VALUE!</v>
      </c>
      <c r="K21" s="433" t="e">
        <v>#VALUE!</v>
      </c>
      <c r="L21" s="433" t="e">
        <v>#VALUE!</v>
      </c>
      <c r="M21" s="458"/>
    </row>
    <row r="22" spans="1:51" hidden="1" outlineLevel="1">
      <c r="B22" s="431" t="s">
        <v>149</v>
      </c>
      <c r="C22" s="432" t="e">
        <f>C20/$L20</f>
        <v>#VALUE!</v>
      </c>
      <c r="D22" s="432" t="e">
        <f t="shared" ref="D22:L22" si="5">D20/$L20</f>
        <v>#VALUE!</v>
      </c>
      <c r="E22" s="432" t="e">
        <f t="shared" si="5"/>
        <v>#VALUE!</v>
      </c>
      <c r="F22" s="432" t="e">
        <f t="shared" si="5"/>
        <v>#VALUE!</v>
      </c>
      <c r="G22" s="432" t="e">
        <f t="shared" si="5"/>
        <v>#VALUE!</v>
      </c>
      <c r="H22" s="432" t="e">
        <f t="shared" si="5"/>
        <v>#VALUE!</v>
      </c>
      <c r="I22" s="432" t="e">
        <f t="shared" si="5"/>
        <v>#VALUE!</v>
      </c>
      <c r="J22" s="432" t="e">
        <f t="shared" si="5"/>
        <v>#VALUE!</v>
      </c>
      <c r="K22" s="432" t="e">
        <f t="shared" si="5"/>
        <v>#VALUE!</v>
      </c>
      <c r="L22" s="432" t="e">
        <f t="shared" si="5"/>
        <v>#VALUE!</v>
      </c>
      <c r="M22" s="459"/>
    </row>
    <row r="23" spans="1:51" hidden="1" outlineLevel="1">
      <c r="B23" s="431" t="s">
        <v>162</v>
      </c>
      <c r="C23" s="433" t="e">
        <f>SUM(C12:C16,C10)</f>
        <v>#VALUE!</v>
      </c>
      <c r="D23" s="433" t="e">
        <f t="shared" ref="D23:L23" si="6">SUM(D12:D16,D10)</f>
        <v>#VALUE!</v>
      </c>
      <c r="E23" s="433" t="e">
        <f t="shared" si="6"/>
        <v>#VALUE!</v>
      </c>
      <c r="F23" s="433" t="e">
        <f t="shared" si="6"/>
        <v>#VALUE!</v>
      </c>
      <c r="G23" s="433" t="e">
        <f t="shared" si="6"/>
        <v>#VALUE!</v>
      </c>
      <c r="H23" s="433" t="e">
        <f t="shared" si="6"/>
        <v>#VALUE!</v>
      </c>
      <c r="I23" s="433" t="e">
        <f t="shared" si="6"/>
        <v>#VALUE!</v>
      </c>
      <c r="J23" s="433" t="e">
        <f t="shared" si="6"/>
        <v>#VALUE!</v>
      </c>
      <c r="K23" s="433" t="e">
        <f t="shared" si="6"/>
        <v>#VALUE!</v>
      </c>
      <c r="L23" s="433" t="e">
        <f t="shared" si="6"/>
        <v>#VALUE!</v>
      </c>
      <c r="M23" s="458"/>
    </row>
    <row r="24" spans="1:51" hidden="1" outlineLevel="1"/>
    <row r="25" spans="1:51" ht="63" collapsed="1">
      <c r="A25" s="460"/>
      <c r="B25" s="461" t="s">
        <v>166</v>
      </c>
      <c r="C25" s="423">
        <v>2</v>
      </c>
      <c r="E25" s="423">
        <v>3</v>
      </c>
      <c r="G25" s="423">
        <v>4</v>
      </c>
      <c r="H25" s="423">
        <v>5</v>
      </c>
      <c r="J25" s="423">
        <v>6</v>
      </c>
      <c r="K25" s="423">
        <v>7</v>
      </c>
      <c r="N25" s="461"/>
      <c r="O25" s="461" t="s">
        <v>167</v>
      </c>
      <c r="P25" s="423">
        <v>2</v>
      </c>
      <c r="R25" s="423">
        <v>3</v>
      </c>
      <c r="T25" s="423">
        <v>4</v>
      </c>
      <c r="U25" s="423">
        <v>5</v>
      </c>
      <c r="W25" s="423">
        <v>6</v>
      </c>
      <c r="X25" s="423">
        <v>7</v>
      </c>
      <c r="AA25" s="422"/>
      <c r="AB25" s="461" t="s">
        <v>168</v>
      </c>
      <c r="AC25" s="423">
        <v>2</v>
      </c>
      <c r="AE25" s="423">
        <v>3</v>
      </c>
      <c r="AG25" s="423">
        <v>4</v>
      </c>
      <c r="AH25" s="423">
        <v>5</v>
      </c>
      <c r="AJ25" s="423">
        <v>6</v>
      </c>
      <c r="AK25" s="423">
        <v>7</v>
      </c>
      <c r="AN25" s="422"/>
      <c r="AO25" s="473" t="s">
        <v>169</v>
      </c>
      <c r="AP25" s="423">
        <v>2</v>
      </c>
      <c r="AR25" s="423">
        <v>3</v>
      </c>
      <c r="AT25" s="423">
        <v>4</v>
      </c>
      <c r="AU25" s="423">
        <v>5</v>
      </c>
      <c r="AW25" s="423">
        <v>6</v>
      </c>
      <c r="AX25" s="423">
        <v>7</v>
      </c>
    </row>
    <row r="26" spans="1:51">
      <c r="B26" s="424" t="s">
        <v>126</v>
      </c>
      <c r="C26" s="424" t="s">
        <v>50</v>
      </c>
      <c r="D26" s="425" t="s">
        <v>127</v>
      </c>
      <c r="E26" s="424" t="s">
        <v>17</v>
      </c>
      <c r="F26" s="425" t="s">
        <v>128</v>
      </c>
      <c r="G26" s="424" t="s">
        <v>129</v>
      </c>
      <c r="H26" s="424" t="s">
        <v>130</v>
      </c>
      <c r="I26" s="424" t="s">
        <v>131</v>
      </c>
      <c r="J26" s="424" t="s">
        <v>132</v>
      </c>
      <c r="K26" s="424" t="s">
        <v>133</v>
      </c>
      <c r="L26" s="424" t="s">
        <v>134</v>
      </c>
      <c r="M26" s="456"/>
      <c r="O26" s="424" t="s">
        <v>126</v>
      </c>
      <c r="P26" s="424" t="s">
        <v>50</v>
      </c>
      <c r="Q26" s="425" t="s">
        <v>127</v>
      </c>
      <c r="R26" s="424" t="s">
        <v>17</v>
      </c>
      <c r="S26" s="425" t="s">
        <v>128</v>
      </c>
      <c r="T26" s="424" t="s">
        <v>129</v>
      </c>
      <c r="U26" s="424" t="s">
        <v>130</v>
      </c>
      <c r="V26" s="424" t="s">
        <v>131</v>
      </c>
      <c r="W26" s="424" t="s">
        <v>132</v>
      </c>
      <c r="X26" s="424" t="s">
        <v>133</v>
      </c>
      <c r="Y26" s="424" t="s">
        <v>134</v>
      </c>
      <c r="AB26" s="424" t="s">
        <v>126</v>
      </c>
      <c r="AC26" s="424" t="s">
        <v>50</v>
      </c>
      <c r="AD26" s="425" t="s">
        <v>127</v>
      </c>
      <c r="AE26" s="424" t="s">
        <v>17</v>
      </c>
      <c r="AF26" s="425" t="s">
        <v>128</v>
      </c>
      <c r="AG26" s="424" t="s">
        <v>129</v>
      </c>
      <c r="AH26" s="424" t="s">
        <v>130</v>
      </c>
      <c r="AI26" s="424" t="s">
        <v>131</v>
      </c>
      <c r="AJ26" s="424" t="s">
        <v>132</v>
      </c>
      <c r="AK26" s="424" t="s">
        <v>133</v>
      </c>
      <c r="AL26" s="424" t="s">
        <v>134</v>
      </c>
      <c r="AO26" s="424" t="s">
        <v>126</v>
      </c>
      <c r="AP26" s="424" t="s">
        <v>50</v>
      </c>
      <c r="AQ26" s="425" t="s">
        <v>127</v>
      </c>
      <c r="AR26" s="424" t="s">
        <v>17</v>
      </c>
      <c r="AS26" s="425" t="s">
        <v>128</v>
      </c>
      <c r="AT26" s="424" t="s">
        <v>129</v>
      </c>
      <c r="AU26" s="424" t="s">
        <v>130</v>
      </c>
      <c r="AV26" s="424" t="s">
        <v>131</v>
      </c>
      <c r="AW26" s="424" t="s">
        <v>132</v>
      </c>
      <c r="AX26" s="424" t="s">
        <v>133</v>
      </c>
      <c r="AY26" s="424" t="s">
        <v>134</v>
      </c>
    </row>
    <row r="27" spans="1:51">
      <c r="A27" s="455" t="s">
        <v>152</v>
      </c>
      <c r="B27" s="423" t="s">
        <v>135</v>
      </c>
      <c r="C27" s="443">
        <v>11765133483.999998</v>
      </c>
      <c r="D27" s="426">
        <f>E27+G27+H27+J27+K27</f>
        <v>6954707597.0370073</v>
      </c>
      <c r="E27" s="426">
        <v>2088087785.4757471</v>
      </c>
      <c r="F27" s="426">
        <f>SUM(G27:H27)</f>
        <v>1767462674.4864631</v>
      </c>
      <c r="G27" s="426">
        <v>1165436083.5409338</v>
      </c>
      <c r="H27" s="426">
        <v>602026590.94552934</v>
      </c>
      <c r="I27" s="426">
        <f>SUM(J27:K27)</f>
        <v>3099157137.0747976</v>
      </c>
      <c r="J27" s="426">
        <v>2699062752.1046581</v>
      </c>
      <c r="K27" s="426">
        <v>400094384.97013962</v>
      </c>
      <c r="L27" s="426">
        <f t="shared" ref="L27:L46" si="7">SUM(C27:D27)</f>
        <v>18719841081.037006</v>
      </c>
      <c r="M27" s="442"/>
      <c r="O27" s="423" t="s">
        <v>135</v>
      </c>
      <c r="P27" s="426">
        <v>24627944598</v>
      </c>
      <c r="Q27" s="426">
        <f>R27+T27+U27+W27+X27</f>
        <v>14919722308.89566</v>
      </c>
      <c r="R27" s="426">
        <v>3634428271.9408436</v>
      </c>
      <c r="S27" s="426">
        <f>SUM(T27:U27)</f>
        <v>3894569964.2613091</v>
      </c>
      <c r="T27" s="426">
        <v>2676381908.3500748</v>
      </c>
      <c r="U27" s="426">
        <v>1218188055.9112344</v>
      </c>
      <c r="V27" s="426">
        <f>SUM(W27:X27)</f>
        <v>7390724072.6935072</v>
      </c>
      <c r="W27" s="426">
        <v>7041822881.4004021</v>
      </c>
      <c r="X27" s="426">
        <v>348901191.29310554</v>
      </c>
      <c r="Y27" s="426">
        <f t="shared" ref="Y27:Y29" si="8">SUM(P27:Q27)</f>
        <v>39547666906.89566</v>
      </c>
      <c r="AB27" s="423" t="s">
        <v>135</v>
      </c>
      <c r="AC27" s="426">
        <v>38143929265</v>
      </c>
      <c r="AD27" s="426">
        <f>AE27+AG27+AH27+AJ27+AK27</f>
        <v>22893461770.445564</v>
      </c>
      <c r="AE27" s="426">
        <v>5651970321.8224897</v>
      </c>
      <c r="AF27" s="426">
        <f>SUM(AG27:AH27)</f>
        <v>6000891602.9968386</v>
      </c>
      <c r="AG27" s="426">
        <v>4178300429.2084608</v>
      </c>
      <c r="AH27" s="426">
        <v>1822591173.7883775</v>
      </c>
      <c r="AI27" s="426">
        <f>SUM(AJ27:AK27)</f>
        <v>11240599845.626236</v>
      </c>
      <c r="AJ27" s="426">
        <v>10683759251.578815</v>
      </c>
      <c r="AK27" s="426">
        <v>556840594.0474211</v>
      </c>
      <c r="AL27" s="426">
        <f t="shared" ref="AL27:AL29" si="9">SUM(AC27:AD27)</f>
        <v>61037391035.445564</v>
      </c>
      <c r="AO27" s="423" t="s">
        <v>135</v>
      </c>
      <c r="AP27" s="426">
        <v>50599786999</v>
      </c>
      <c r="AQ27" s="426">
        <f>AR27+AT27+AU27+AW27+AX27</f>
        <v>30479331723.237625</v>
      </c>
      <c r="AR27" s="426">
        <v>7780278986.4499865</v>
      </c>
      <c r="AS27" s="426">
        <f>SUM(AT27:AU27)</f>
        <v>7904319572.5987568</v>
      </c>
      <c r="AT27" s="426">
        <v>5586470546.9310522</v>
      </c>
      <c r="AU27" s="426">
        <v>2317849025.6677041</v>
      </c>
      <c r="AV27" s="426">
        <f>SUM(AW27:AX27)</f>
        <v>14794733164.188881</v>
      </c>
      <c r="AW27" s="426">
        <v>13989624503.137812</v>
      </c>
      <c r="AX27" s="426">
        <v>805108661.05107021</v>
      </c>
      <c r="AY27" s="426">
        <f t="shared" ref="AY27:AY29" si="10">SUM(AP27:AQ27)</f>
        <v>81079118722.237625</v>
      </c>
    </row>
    <row r="28" spans="1:51">
      <c r="A28" s="455" t="s">
        <v>152</v>
      </c>
      <c r="B28" s="462" t="s">
        <v>136</v>
      </c>
      <c r="C28" s="426">
        <v>9166852834</v>
      </c>
      <c r="D28" s="426">
        <f t="shared" ref="D28:D46" si="11">E28+G28+H28+J28+K28</f>
        <v>2333113.6442636787</v>
      </c>
      <c r="E28" s="426">
        <v>0</v>
      </c>
      <c r="F28" s="426">
        <f t="shared" ref="F28:F46" si="12">SUM(G28:H28)</f>
        <v>0</v>
      </c>
      <c r="G28" s="426">
        <v>0</v>
      </c>
      <c r="H28" s="426">
        <v>0</v>
      </c>
      <c r="I28" s="426">
        <f t="shared" ref="I28:I46" si="13">SUM(J28:K28)</f>
        <v>2333113.6442636787</v>
      </c>
      <c r="J28" s="426">
        <v>0</v>
      </c>
      <c r="K28" s="426">
        <v>2333113.6442636787</v>
      </c>
      <c r="L28" s="426">
        <f t="shared" si="7"/>
        <v>9169185947.6442642</v>
      </c>
      <c r="M28" s="442"/>
      <c r="O28" s="462" t="s">
        <v>136</v>
      </c>
      <c r="P28" s="426">
        <v>18662690198</v>
      </c>
      <c r="Q28" s="426">
        <f t="shared" ref="Q28:Q29" si="14">R28+T28+U28+W28+X28</f>
        <v>4889582.2973003034</v>
      </c>
      <c r="R28" s="426">
        <v>0</v>
      </c>
      <c r="S28" s="426">
        <f t="shared" ref="S28:S29" si="15">SUM(T28:U28)</f>
        <v>0</v>
      </c>
      <c r="T28" s="426">
        <v>0</v>
      </c>
      <c r="U28" s="426">
        <v>0</v>
      </c>
      <c r="V28" s="426">
        <f t="shared" ref="V28:V29" si="16">SUM(W28:X28)</f>
        <v>4889582.2973003034</v>
      </c>
      <c r="W28" s="426">
        <v>4852670.9532133695</v>
      </c>
      <c r="X28" s="426">
        <v>36911.344086934347</v>
      </c>
      <c r="Y28" s="426">
        <f t="shared" si="8"/>
        <v>18667579780.297298</v>
      </c>
      <c r="AB28" s="462" t="s">
        <v>136</v>
      </c>
      <c r="AC28" s="426">
        <v>28708640632</v>
      </c>
      <c r="AD28" s="426">
        <f t="shared" ref="AD28:AD29" si="17">AE28+AG28+AH28+AJ28+AK28</f>
        <v>3664067.4</v>
      </c>
      <c r="AE28" s="426">
        <v>0</v>
      </c>
      <c r="AF28" s="426">
        <f t="shared" ref="AF28:AF29" si="18">SUM(AG28:AH28)</f>
        <v>0</v>
      </c>
      <c r="AG28" s="426">
        <v>0</v>
      </c>
      <c r="AH28" s="426">
        <v>0</v>
      </c>
      <c r="AI28" s="426">
        <f t="shared" ref="AI28:AI29" si="19">SUM(AJ28:AK28)</f>
        <v>3664067.4</v>
      </c>
      <c r="AJ28" s="426">
        <v>3616805.6630426724</v>
      </c>
      <c r="AK28" s="426">
        <v>47261.736957327463</v>
      </c>
      <c r="AL28" s="426">
        <f t="shared" si="9"/>
        <v>28712304699.400002</v>
      </c>
      <c r="AO28" s="462" t="s">
        <v>136</v>
      </c>
      <c r="AP28" s="426">
        <v>36563290074</v>
      </c>
      <c r="AQ28" s="426">
        <f t="shared" ref="AQ28:AQ29" si="20">AR28+AT28+AU28+AW28+AX28</f>
        <v>5467355.051</v>
      </c>
      <c r="AR28" s="426">
        <v>0</v>
      </c>
      <c r="AS28" s="426">
        <f t="shared" ref="AS28:AS29" si="21">SUM(AT28:AU28)</f>
        <v>0</v>
      </c>
      <c r="AT28" s="426">
        <v>0</v>
      </c>
      <c r="AU28" s="426">
        <v>0</v>
      </c>
      <c r="AV28" s="426">
        <f t="shared" ref="AV28:AV29" si="22">SUM(AW28:AX28)</f>
        <v>5467355.051</v>
      </c>
      <c r="AW28" s="426">
        <v>5351420.3053461993</v>
      </c>
      <c r="AX28" s="426">
        <v>115934.74565380067</v>
      </c>
      <c r="AY28" s="426">
        <f t="shared" si="10"/>
        <v>36568757429.051003</v>
      </c>
    </row>
    <row r="29" spans="1:51">
      <c r="A29" s="455" t="s">
        <v>152</v>
      </c>
      <c r="B29" s="462" t="s">
        <v>137</v>
      </c>
      <c r="C29" s="426">
        <v>4645496869</v>
      </c>
      <c r="D29" s="426">
        <f t="shared" si="11"/>
        <v>930009208.21560931</v>
      </c>
      <c r="E29" s="426">
        <v>773055773.06809545</v>
      </c>
      <c r="F29" s="426">
        <f t="shared" si="12"/>
        <v>147061542.28350198</v>
      </c>
      <c r="G29" s="426">
        <v>64880446.232904837</v>
      </c>
      <c r="H29" s="426">
        <v>82181096.050597146</v>
      </c>
      <c r="I29" s="426">
        <f t="shared" si="13"/>
        <v>9891892.8640118502</v>
      </c>
      <c r="J29" s="426">
        <v>6781425.2975000003</v>
      </c>
      <c r="K29" s="426">
        <v>3110467.5665118508</v>
      </c>
      <c r="L29" s="426">
        <f t="shared" si="7"/>
        <v>5575506077.2156096</v>
      </c>
      <c r="M29" s="442"/>
      <c r="O29" s="462" t="s">
        <v>137</v>
      </c>
      <c r="P29" s="426">
        <v>8771039619</v>
      </c>
      <c r="Q29" s="426">
        <f t="shared" si="14"/>
        <v>2098053916.4039376</v>
      </c>
      <c r="R29" s="426">
        <v>1587744481.0141568</v>
      </c>
      <c r="S29" s="426">
        <f t="shared" si="15"/>
        <v>493438067.66100538</v>
      </c>
      <c r="T29" s="426">
        <v>345914740.47052109</v>
      </c>
      <c r="U29" s="426">
        <v>147523327.19048429</v>
      </c>
      <c r="V29" s="426">
        <f t="shared" si="16"/>
        <v>16871367.728775419</v>
      </c>
      <c r="W29" s="426">
        <v>16793425.163135968</v>
      </c>
      <c r="X29" s="426">
        <v>77942.565639451146</v>
      </c>
      <c r="Y29" s="426">
        <f t="shared" si="8"/>
        <v>10869093535.403938</v>
      </c>
      <c r="AB29" s="462" t="s">
        <v>137</v>
      </c>
      <c r="AC29" s="426">
        <v>12915534473</v>
      </c>
      <c r="AD29" s="426">
        <f t="shared" si="17"/>
        <v>3114594905.5870848</v>
      </c>
      <c r="AE29" s="426">
        <v>2480031262.4273</v>
      </c>
      <c r="AF29" s="426">
        <f t="shared" si="18"/>
        <v>575915798.08965993</v>
      </c>
      <c r="AG29" s="426">
        <v>379032661.41589999</v>
      </c>
      <c r="AH29" s="426">
        <v>196883136.67376</v>
      </c>
      <c r="AI29" s="426">
        <f t="shared" si="19"/>
        <v>58647845.070125096</v>
      </c>
      <c r="AJ29" s="426">
        <v>58575848.706474736</v>
      </c>
      <c r="AK29" s="426">
        <v>71996.363650361076</v>
      </c>
      <c r="AL29" s="426">
        <f t="shared" si="9"/>
        <v>16030129378.587086</v>
      </c>
      <c r="AO29" s="462" t="s">
        <v>137</v>
      </c>
      <c r="AP29" s="426">
        <v>17658338090</v>
      </c>
      <c r="AQ29" s="426">
        <f t="shared" si="20"/>
        <v>4673278084.2795477</v>
      </c>
      <c r="AR29" s="426">
        <v>3768227266.5182953</v>
      </c>
      <c r="AS29" s="426">
        <f t="shared" si="21"/>
        <v>828842302.253878</v>
      </c>
      <c r="AT29" s="426">
        <v>562542085.29567194</v>
      </c>
      <c r="AU29" s="426">
        <v>266300216.95820603</v>
      </c>
      <c r="AV29" s="426">
        <f t="shared" si="22"/>
        <v>76208515.507375017</v>
      </c>
      <c r="AW29" s="426">
        <v>76089165.000502005</v>
      </c>
      <c r="AX29" s="426">
        <v>119350.50687300881</v>
      </c>
      <c r="AY29" s="426">
        <f t="shared" si="10"/>
        <v>22331616174.279549</v>
      </c>
    </row>
    <row r="30" spans="1:51">
      <c r="B30" s="463" t="s">
        <v>170</v>
      </c>
      <c r="C30" s="443">
        <f>SUM(C28:C29)</f>
        <v>13812349703</v>
      </c>
      <c r="D30" s="451">
        <f t="shared" ref="D30:K30" si="23">SUM(D28:D29)</f>
        <v>932342321.85987294</v>
      </c>
      <c r="E30" s="451">
        <f t="shared" si="23"/>
        <v>773055773.06809545</v>
      </c>
      <c r="F30" s="451">
        <f t="shared" si="23"/>
        <v>147061542.28350198</v>
      </c>
      <c r="G30" s="451">
        <f t="shared" si="23"/>
        <v>64880446.232904837</v>
      </c>
      <c r="H30" s="451">
        <f t="shared" si="23"/>
        <v>82181096.050597146</v>
      </c>
      <c r="I30" s="451">
        <f t="shared" si="23"/>
        <v>12225006.508275529</v>
      </c>
      <c r="J30" s="451">
        <f t="shared" si="23"/>
        <v>6781425.2975000003</v>
      </c>
      <c r="K30" s="451">
        <f t="shared" si="23"/>
        <v>5443581.21077553</v>
      </c>
      <c r="L30" s="451">
        <f>SUM(C30:D30)</f>
        <v>14744692024.859873</v>
      </c>
      <c r="M30" s="442"/>
      <c r="O30" s="463" t="s">
        <v>170</v>
      </c>
      <c r="P30" s="451">
        <f>SUM(P28:P29)</f>
        <v>27433729817</v>
      </c>
      <c r="Q30" s="451">
        <f t="shared" ref="Q30:X30" si="24">SUM(Q28:Q29)</f>
        <v>2102943498.7012379</v>
      </c>
      <c r="R30" s="451">
        <f t="shared" si="24"/>
        <v>1587744481.0141568</v>
      </c>
      <c r="S30" s="451">
        <f t="shared" si="24"/>
        <v>493438067.66100538</v>
      </c>
      <c r="T30" s="451">
        <f t="shared" si="24"/>
        <v>345914740.47052109</v>
      </c>
      <c r="U30" s="451">
        <f t="shared" si="24"/>
        <v>147523327.19048429</v>
      </c>
      <c r="V30" s="451">
        <f t="shared" si="24"/>
        <v>21760950.026075721</v>
      </c>
      <c r="W30" s="451">
        <f t="shared" si="24"/>
        <v>21646096.116349339</v>
      </c>
      <c r="X30" s="451">
        <f t="shared" si="24"/>
        <v>114853.90972638549</v>
      </c>
      <c r="Y30" s="451">
        <f>SUM(P30:Q30)</f>
        <v>29536673315.701237</v>
      </c>
      <c r="AB30" s="463" t="s">
        <v>170</v>
      </c>
      <c r="AC30" s="451">
        <f>SUM(AC28:AC29)</f>
        <v>41624175105</v>
      </c>
      <c r="AD30" s="451">
        <f t="shared" ref="AD30:AK30" si="25">SUM(AD28:AD29)</f>
        <v>3118258972.9870849</v>
      </c>
      <c r="AE30" s="451">
        <f t="shared" si="25"/>
        <v>2480031262.4273</v>
      </c>
      <c r="AF30" s="451">
        <f t="shared" si="25"/>
        <v>575915798.08965993</v>
      </c>
      <c r="AG30" s="451">
        <f t="shared" si="25"/>
        <v>379032661.41589999</v>
      </c>
      <c r="AH30" s="451">
        <f t="shared" si="25"/>
        <v>196883136.67376</v>
      </c>
      <c r="AI30" s="451">
        <f t="shared" si="25"/>
        <v>62311912.470125094</v>
      </c>
      <c r="AJ30" s="451">
        <f t="shared" si="25"/>
        <v>62192654.369517408</v>
      </c>
      <c r="AK30" s="451">
        <f t="shared" si="25"/>
        <v>119258.10060768854</v>
      </c>
      <c r="AL30" s="451">
        <f>SUM(AC30:AD30)</f>
        <v>44742434077.987083</v>
      </c>
      <c r="AO30" s="463" t="s">
        <v>170</v>
      </c>
      <c r="AP30" s="451">
        <f>SUM(AP28:AP29)</f>
        <v>54221628164</v>
      </c>
      <c r="AQ30" s="451">
        <f t="shared" ref="AQ30:AX30" si="26">SUM(AQ28:AQ29)</f>
        <v>4678745439.3305473</v>
      </c>
      <c r="AR30" s="451">
        <f t="shared" si="26"/>
        <v>3768227266.5182953</v>
      </c>
      <c r="AS30" s="451">
        <f t="shared" si="26"/>
        <v>828842302.253878</v>
      </c>
      <c r="AT30" s="451">
        <f t="shared" si="26"/>
        <v>562542085.29567194</v>
      </c>
      <c r="AU30" s="451">
        <f t="shared" si="26"/>
        <v>266300216.95820603</v>
      </c>
      <c r="AV30" s="451">
        <f t="shared" si="26"/>
        <v>81675870.558375016</v>
      </c>
      <c r="AW30" s="451">
        <f t="shared" si="26"/>
        <v>81440585.305848211</v>
      </c>
      <c r="AX30" s="451">
        <f t="shared" si="26"/>
        <v>235285.25252680946</v>
      </c>
      <c r="AY30" s="451">
        <f>SUM(AP30:AQ30)</f>
        <v>58900373603.330551</v>
      </c>
    </row>
    <row r="31" spans="1:51">
      <c r="A31" s="455" t="s">
        <v>152</v>
      </c>
      <c r="B31" s="462" t="s">
        <v>138</v>
      </c>
      <c r="C31" s="426">
        <v>4184582064</v>
      </c>
      <c r="D31" s="426">
        <f>E31+G31+H31+J31+K31</f>
        <v>443702679.09241885</v>
      </c>
      <c r="E31" s="426">
        <v>210960246.39077288</v>
      </c>
      <c r="F31" s="426">
        <f t="shared" si="12"/>
        <v>0</v>
      </c>
      <c r="G31" s="426">
        <v>0</v>
      </c>
      <c r="H31" s="426">
        <v>0</v>
      </c>
      <c r="I31" s="426">
        <f t="shared" si="13"/>
        <v>232742432.70164597</v>
      </c>
      <c r="J31" s="426">
        <v>130817311.61792088</v>
      </c>
      <c r="K31" s="426">
        <v>101925121.08372511</v>
      </c>
      <c r="L31" s="426">
        <f t="shared" si="7"/>
        <v>4628284743.0924187</v>
      </c>
      <c r="M31" s="442"/>
      <c r="O31" s="462" t="s">
        <v>138</v>
      </c>
      <c r="P31" s="426">
        <v>8498675968</v>
      </c>
      <c r="Q31" s="426">
        <f>R31+T31+U31+W31+X31</f>
        <v>943151892.99120665</v>
      </c>
      <c r="R31" s="426">
        <v>312131239.05922079</v>
      </c>
      <c r="S31" s="426">
        <f t="shared" ref="S31:S32" si="27">SUM(T31:U31)</f>
        <v>0</v>
      </c>
      <c r="T31" s="426">
        <v>0</v>
      </c>
      <c r="U31" s="426">
        <v>0</v>
      </c>
      <c r="V31" s="426">
        <f t="shared" ref="V31:V32" si="28">SUM(W31:X31)</f>
        <v>631020653.93198586</v>
      </c>
      <c r="W31" s="426">
        <v>425912742.40027314</v>
      </c>
      <c r="X31" s="426">
        <v>205107911.53171277</v>
      </c>
      <c r="Y31" s="426">
        <f t="shared" ref="Y31:Y32" si="29">SUM(P31:Q31)</f>
        <v>9441827860.9912071</v>
      </c>
      <c r="AB31" s="462" t="s">
        <v>138</v>
      </c>
      <c r="AC31" s="426">
        <v>12405018395</v>
      </c>
      <c r="AD31" s="426">
        <f>AE31+AG31+AH31+AJ31+AK31</f>
        <v>1491907766.8937867</v>
      </c>
      <c r="AE31" s="426">
        <v>466473409.2241829</v>
      </c>
      <c r="AF31" s="426">
        <f t="shared" ref="AF31:AF32" si="30">SUM(AG31:AH31)</f>
        <v>0</v>
      </c>
      <c r="AG31" s="426">
        <v>0</v>
      </c>
      <c r="AH31" s="426">
        <v>0</v>
      </c>
      <c r="AI31" s="426">
        <f t="shared" ref="AI31:AI32" si="31">SUM(AJ31:AK31)</f>
        <v>1025434357.6696038</v>
      </c>
      <c r="AJ31" s="426">
        <v>730519516.18402386</v>
      </c>
      <c r="AK31" s="426">
        <v>294914841.48558003</v>
      </c>
      <c r="AL31" s="426">
        <f t="shared" ref="AL31:AL32" si="32">SUM(AC31:AD31)</f>
        <v>13896926161.893787</v>
      </c>
      <c r="AO31" s="462" t="s">
        <v>138</v>
      </c>
      <c r="AP31" s="426">
        <v>16186476042</v>
      </c>
      <c r="AQ31" s="426">
        <f>AR31+AT31+AU31+AW31+AX31</f>
        <v>2094528011.4540842</v>
      </c>
      <c r="AR31" s="426">
        <v>667861789.3100673</v>
      </c>
      <c r="AS31" s="426">
        <f t="shared" ref="AS31:AS32" si="33">SUM(AT31:AU31)</f>
        <v>0</v>
      </c>
      <c r="AT31" s="426">
        <v>0</v>
      </c>
      <c r="AU31" s="426">
        <v>0</v>
      </c>
      <c r="AV31" s="426">
        <f t="shared" ref="AV31:AV32" si="34">SUM(AW31:AX31)</f>
        <v>1426666222.144017</v>
      </c>
      <c r="AW31" s="426">
        <v>999561634.63623655</v>
      </c>
      <c r="AX31" s="426">
        <v>427104587.50778037</v>
      </c>
      <c r="AY31" s="426">
        <f t="shared" ref="AY31:AY32" si="35">SUM(AP31:AQ31)</f>
        <v>18281004053.454082</v>
      </c>
    </row>
    <row r="32" spans="1:51">
      <c r="A32" s="455" t="s">
        <v>152</v>
      </c>
      <c r="B32" s="462" t="s">
        <v>139</v>
      </c>
      <c r="C32" s="426">
        <v>1084215140</v>
      </c>
      <c r="D32" s="426">
        <f t="shared" si="11"/>
        <v>237204973.71777982</v>
      </c>
      <c r="E32" s="426">
        <v>20463800.3455888</v>
      </c>
      <c r="F32" s="426">
        <f t="shared" si="12"/>
        <v>8124628.2059417209</v>
      </c>
      <c r="G32" s="426">
        <v>8124628.2059417209</v>
      </c>
      <c r="H32" s="426">
        <v>0</v>
      </c>
      <c r="I32" s="426">
        <f t="shared" si="13"/>
        <v>208616545.16624928</v>
      </c>
      <c r="J32" s="426">
        <v>77091536.354501233</v>
      </c>
      <c r="K32" s="426">
        <v>131525008.81174806</v>
      </c>
      <c r="L32" s="426">
        <f t="shared" si="7"/>
        <v>1321420113.7177799</v>
      </c>
      <c r="M32" s="442"/>
      <c r="O32" s="462" t="s">
        <v>139</v>
      </c>
      <c r="P32" s="426">
        <v>2166297708</v>
      </c>
      <c r="Q32" s="426">
        <f t="shared" ref="Q32" si="36">R32+T32+U32+W32+X32</f>
        <v>483454125.94605565</v>
      </c>
      <c r="R32" s="426">
        <v>38711993.100385629</v>
      </c>
      <c r="S32" s="426">
        <f t="shared" si="27"/>
        <v>25070216.885859422</v>
      </c>
      <c r="T32" s="426">
        <v>25070216.885859422</v>
      </c>
      <c r="U32" s="426">
        <v>9.3132257461547852E-10</v>
      </c>
      <c r="V32" s="426">
        <f t="shared" si="28"/>
        <v>419671915.95981061</v>
      </c>
      <c r="W32" s="426">
        <v>385107020.4074195</v>
      </c>
      <c r="X32" s="426">
        <v>34564895.552391142</v>
      </c>
      <c r="Y32" s="426">
        <f t="shared" si="29"/>
        <v>2649751833.9460554</v>
      </c>
      <c r="AB32" s="462" t="s">
        <v>139</v>
      </c>
      <c r="AC32" s="426">
        <v>3459685107</v>
      </c>
      <c r="AD32" s="426">
        <f t="shared" ref="AD32" si="37">AE32+AG32+AH32+AJ32+AK32</f>
        <v>774116639.08115792</v>
      </c>
      <c r="AE32" s="426">
        <v>62962991.282799989</v>
      </c>
      <c r="AF32" s="426">
        <f t="shared" si="30"/>
        <v>46346828.863500006</v>
      </c>
      <c r="AG32" s="426">
        <v>46346828.863500006</v>
      </c>
      <c r="AH32" s="426">
        <v>-1.862645149230957E-9</v>
      </c>
      <c r="AI32" s="426">
        <f t="shared" si="31"/>
        <v>664806818.93485796</v>
      </c>
      <c r="AJ32" s="426">
        <v>608768821.53537536</v>
      </c>
      <c r="AK32" s="426">
        <v>56037997.399482615</v>
      </c>
      <c r="AL32" s="426">
        <f t="shared" si="32"/>
        <v>4233801746.0811577</v>
      </c>
      <c r="AO32" s="462" t="s">
        <v>139</v>
      </c>
      <c r="AP32" s="426">
        <v>4768762832</v>
      </c>
      <c r="AQ32" s="426">
        <f t="shared" ref="AQ32" si="38">AR32+AT32+AU32+AW32+AX32</f>
        <v>1059145138.4905992</v>
      </c>
      <c r="AR32" s="426">
        <v>117037429.54176</v>
      </c>
      <c r="AS32" s="426">
        <f t="shared" si="33"/>
        <v>67795742.559819996</v>
      </c>
      <c r="AT32" s="426">
        <v>67795742.559819996</v>
      </c>
      <c r="AU32" s="426">
        <v>0</v>
      </c>
      <c r="AV32" s="426">
        <f t="shared" si="34"/>
        <v>874311966.38901913</v>
      </c>
      <c r="AW32" s="426">
        <v>780535706.65151119</v>
      </c>
      <c r="AX32" s="426">
        <v>93776259.737507939</v>
      </c>
      <c r="AY32" s="426">
        <f t="shared" si="35"/>
        <v>5827907970.4905987</v>
      </c>
    </row>
    <row r="33" spans="1:51">
      <c r="B33" s="463" t="s">
        <v>171</v>
      </c>
      <c r="C33" s="443">
        <f>SUM(C31:C32)</f>
        <v>5268797204</v>
      </c>
      <c r="D33" s="451">
        <f t="shared" ref="D33:K33" si="39">SUM(D31:D32)</f>
        <v>680907652.81019866</v>
      </c>
      <c r="E33" s="451">
        <f t="shared" si="39"/>
        <v>231424046.73636168</v>
      </c>
      <c r="F33" s="451">
        <f t="shared" si="39"/>
        <v>8124628.2059417209</v>
      </c>
      <c r="G33" s="451">
        <f t="shared" si="39"/>
        <v>8124628.2059417209</v>
      </c>
      <c r="H33" s="451">
        <f t="shared" si="39"/>
        <v>0</v>
      </c>
      <c r="I33" s="451">
        <f t="shared" si="39"/>
        <v>441358977.86789525</v>
      </c>
      <c r="J33" s="451">
        <f t="shared" si="39"/>
        <v>207908847.97242212</v>
      </c>
      <c r="K33" s="451">
        <f t="shared" si="39"/>
        <v>233450129.89547318</v>
      </c>
      <c r="L33" s="451">
        <f>SUM(C33:D33)</f>
        <v>5949704856.8101988</v>
      </c>
      <c r="M33" s="442"/>
      <c r="O33" s="463" t="s">
        <v>171</v>
      </c>
      <c r="P33" s="451">
        <f>SUM(P31:P32)</f>
        <v>10664973676</v>
      </c>
      <c r="Q33" s="451">
        <f t="shared" ref="Q33:X33" si="40">SUM(Q31:Q32)</f>
        <v>1426606018.9372623</v>
      </c>
      <c r="R33" s="451">
        <f t="shared" si="40"/>
        <v>350843232.1596064</v>
      </c>
      <c r="S33" s="451">
        <f t="shared" si="40"/>
        <v>25070216.885859422</v>
      </c>
      <c r="T33" s="451">
        <f t="shared" si="40"/>
        <v>25070216.885859422</v>
      </c>
      <c r="U33" s="451">
        <f t="shared" si="40"/>
        <v>9.3132257461547852E-10</v>
      </c>
      <c r="V33" s="451">
        <f t="shared" si="40"/>
        <v>1050692569.8917965</v>
      </c>
      <c r="W33" s="451">
        <f t="shared" si="40"/>
        <v>811019762.80769265</v>
      </c>
      <c r="X33" s="451">
        <f t="shared" si="40"/>
        <v>239672807.08410391</v>
      </c>
      <c r="Y33" s="451">
        <f>SUM(P33:Q33)</f>
        <v>12091579694.937262</v>
      </c>
      <c r="AB33" s="463" t="s">
        <v>171</v>
      </c>
      <c r="AC33" s="451">
        <f>SUM(AC31:AC32)</f>
        <v>15864703502</v>
      </c>
      <c r="AD33" s="451">
        <f t="shared" ref="AD33:AK33" si="41">SUM(AD31:AD32)</f>
        <v>2266024405.9749446</v>
      </c>
      <c r="AE33" s="451">
        <f t="shared" si="41"/>
        <v>529436400.50698292</v>
      </c>
      <c r="AF33" s="451">
        <f t="shared" si="41"/>
        <v>46346828.863500006</v>
      </c>
      <c r="AG33" s="451">
        <f t="shared" si="41"/>
        <v>46346828.863500006</v>
      </c>
      <c r="AH33" s="451">
        <f t="shared" si="41"/>
        <v>-1.862645149230957E-9</v>
      </c>
      <c r="AI33" s="451">
        <f t="shared" si="41"/>
        <v>1690241176.6044617</v>
      </c>
      <c r="AJ33" s="451">
        <f t="shared" si="41"/>
        <v>1339288337.7193992</v>
      </c>
      <c r="AK33" s="451">
        <f t="shared" si="41"/>
        <v>350952838.88506263</v>
      </c>
      <c r="AL33" s="451">
        <f>SUM(AC33:AD33)</f>
        <v>18130727907.974945</v>
      </c>
      <c r="AO33" s="463" t="s">
        <v>171</v>
      </c>
      <c r="AP33" s="451">
        <f>SUM(AP31:AP32)</f>
        <v>20955238874</v>
      </c>
      <c r="AQ33" s="451">
        <f t="shared" ref="AQ33:AX33" si="42">SUM(AQ31:AQ32)</f>
        <v>3153673149.9446831</v>
      </c>
      <c r="AR33" s="451">
        <f t="shared" si="42"/>
        <v>784899218.85182726</v>
      </c>
      <c r="AS33" s="451">
        <f t="shared" si="42"/>
        <v>67795742.559819996</v>
      </c>
      <c r="AT33" s="451">
        <f t="shared" si="42"/>
        <v>67795742.559819996</v>
      </c>
      <c r="AU33" s="451">
        <f t="shared" si="42"/>
        <v>0</v>
      </c>
      <c r="AV33" s="451">
        <f t="shared" si="42"/>
        <v>2300978188.5330362</v>
      </c>
      <c r="AW33" s="451">
        <f t="shared" si="42"/>
        <v>1780097341.2877479</v>
      </c>
      <c r="AX33" s="451">
        <f t="shared" si="42"/>
        <v>520880847.24528831</v>
      </c>
      <c r="AY33" s="451">
        <f>SUM(AP33:AQ33)</f>
        <v>24108912023.944683</v>
      </c>
    </row>
    <row r="34" spans="1:51">
      <c r="A34" s="455" t="s">
        <v>156</v>
      </c>
      <c r="B34" s="423" t="s">
        <v>23</v>
      </c>
      <c r="C34" s="445">
        <v>2091583138</v>
      </c>
      <c r="D34" s="426">
        <f t="shared" si="11"/>
        <v>6501439527.5414352</v>
      </c>
      <c r="E34" s="426">
        <v>1276725441.7815268</v>
      </c>
      <c r="F34" s="426">
        <f t="shared" si="12"/>
        <v>4378420724.0917788</v>
      </c>
      <c r="G34" s="426">
        <v>4116337016.1697254</v>
      </c>
      <c r="H34" s="426">
        <v>262083707.92205316</v>
      </c>
      <c r="I34" s="426">
        <f t="shared" si="13"/>
        <v>846293361.66813016</v>
      </c>
      <c r="J34" s="426">
        <v>440423725.31938773</v>
      </c>
      <c r="K34" s="426">
        <v>405869636.34874237</v>
      </c>
      <c r="L34" s="426">
        <f t="shared" si="7"/>
        <v>8593022665.5414352</v>
      </c>
      <c r="M34" s="442"/>
      <c r="O34" s="423" t="s">
        <v>23</v>
      </c>
      <c r="P34" s="426">
        <v>4143257910</v>
      </c>
      <c r="Q34" s="426">
        <f t="shared" ref="Q34:Q42" si="43">R34+T34+U34+W34+X34</f>
        <v>13167066222.270674</v>
      </c>
      <c r="R34" s="426">
        <v>2475853148.0590382</v>
      </c>
      <c r="S34" s="426">
        <f t="shared" ref="S34:S42" si="44">SUM(T34:U34)</f>
        <v>8771759444.2789974</v>
      </c>
      <c r="T34" s="426">
        <v>8280754937.0516214</v>
      </c>
      <c r="U34" s="426">
        <v>491004507.22737658</v>
      </c>
      <c r="V34" s="426">
        <f t="shared" ref="V34:V42" si="45">SUM(W34:X34)</f>
        <v>1919453629.9326351</v>
      </c>
      <c r="W34" s="426">
        <v>1416803591.2679949</v>
      </c>
      <c r="X34" s="426">
        <v>502650038.66464019</v>
      </c>
      <c r="Y34" s="426">
        <f t="shared" ref="Y34:Y42" si="46">SUM(P34:Q34)</f>
        <v>17310324132.270676</v>
      </c>
      <c r="AB34" s="423" t="s">
        <v>23</v>
      </c>
      <c r="AC34" s="426">
        <v>6550160088</v>
      </c>
      <c r="AD34" s="426">
        <f t="shared" ref="AD34:AD42" si="47">AE34+AG34+AH34+AJ34+AK34</f>
        <v>20064153922.680511</v>
      </c>
      <c r="AE34" s="426">
        <v>3868219361.3688049</v>
      </c>
      <c r="AF34" s="426">
        <f t="shared" ref="AF34:AF42" si="48">SUM(AG34:AH34)</f>
        <v>13265340086.237341</v>
      </c>
      <c r="AG34" s="426">
        <v>12552926445.417599</v>
      </c>
      <c r="AH34" s="426">
        <v>712413640.81974196</v>
      </c>
      <c r="AI34" s="426">
        <f t="shared" ref="AI34:AI42" si="49">SUM(AJ34:AK34)</f>
        <v>2930594475.0743647</v>
      </c>
      <c r="AJ34" s="426">
        <v>2229725473.8183756</v>
      </c>
      <c r="AK34" s="426">
        <v>700869001.25598907</v>
      </c>
      <c r="AL34" s="426">
        <f t="shared" ref="AL34:AL42" si="50">SUM(AC34:AD34)</f>
        <v>26614314010.680511</v>
      </c>
      <c r="AO34" s="423" t="s">
        <v>23</v>
      </c>
      <c r="AP34" s="426">
        <v>8847712067</v>
      </c>
      <c r="AQ34" s="426">
        <f t="shared" ref="AQ34:AQ42" si="51">AR34+AT34+AU34+AW34+AX34</f>
        <v>27210217884.512138</v>
      </c>
      <c r="AR34" s="426">
        <v>5306201053.2195807</v>
      </c>
      <c r="AS34" s="426">
        <f t="shared" ref="AS34:AS42" si="52">SUM(AT34:AU34)</f>
        <v>17761838760.703747</v>
      </c>
      <c r="AT34" s="426">
        <v>16824338433.712597</v>
      </c>
      <c r="AU34" s="426">
        <v>937500326.99115109</v>
      </c>
      <c r="AV34" s="426">
        <f t="shared" ref="AV34:AV42" si="53">SUM(AW34:AX34)</f>
        <v>4142178070.5888095</v>
      </c>
      <c r="AW34" s="426">
        <v>3282228041.8173208</v>
      </c>
      <c r="AX34" s="426">
        <v>859950028.77148879</v>
      </c>
      <c r="AY34" s="426">
        <f t="shared" ref="AY34:AY42" si="54">SUM(AP34:AQ34)</f>
        <v>36057929951.512138</v>
      </c>
    </row>
    <row r="35" spans="1:51">
      <c r="A35" s="455" t="s">
        <v>156</v>
      </c>
      <c r="B35" s="423" t="s">
        <v>140</v>
      </c>
      <c r="C35" s="445">
        <v>500775247</v>
      </c>
      <c r="D35" s="426">
        <f t="shared" si="11"/>
        <v>2501742565.3406935</v>
      </c>
      <c r="E35" s="426">
        <v>1947098479.2735474</v>
      </c>
      <c r="F35" s="426">
        <f t="shared" si="12"/>
        <v>393181575.16961628</v>
      </c>
      <c r="G35" s="426">
        <v>324267544.182446</v>
      </c>
      <c r="H35" s="426">
        <v>68914030.987170294</v>
      </c>
      <c r="I35" s="426">
        <f t="shared" si="13"/>
        <v>161462510.89752963</v>
      </c>
      <c r="J35" s="426">
        <v>120797475.95945854</v>
      </c>
      <c r="K35" s="426">
        <v>40665034.938071087</v>
      </c>
      <c r="L35" s="426">
        <f t="shared" si="7"/>
        <v>3002517812.3406935</v>
      </c>
      <c r="M35" s="442"/>
      <c r="O35" s="423" t="s">
        <v>140</v>
      </c>
      <c r="P35" s="426">
        <v>1010228084</v>
      </c>
      <c r="Q35" s="426">
        <f t="shared" si="43"/>
        <v>4986118972.1074524</v>
      </c>
      <c r="R35" s="426">
        <v>3603779093.3010778</v>
      </c>
      <c r="S35" s="426">
        <f t="shared" si="44"/>
        <v>968675335.01193309</v>
      </c>
      <c r="T35" s="426">
        <v>734640457.71981382</v>
      </c>
      <c r="U35" s="426">
        <v>234034877.2921192</v>
      </c>
      <c r="V35" s="426">
        <f t="shared" si="45"/>
        <v>413664543.79444188</v>
      </c>
      <c r="W35" s="426">
        <v>362598699.85682094</v>
      </c>
      <c r="X35" s="426">
        <v>51065843.937620938</v>
      </c>
      <c r="Y35" s="426">
        <f t="shared" si="46"/>
        <v>5996347056.1074524</v>
      </c>
      <c r="AB35" s="423" t="s">
        <v>140</v>
      </c>
      <c r="AC35" s="426">
        <v>1550593381</v>
      </c>
      <c r="AD35" s="426">
        <f t="shared" si="47"/>
        <v>6975468536.3280592</v>
      </c>
      <c r="AE35" s="426">
        <v>5071734639.9596701</v>
      </c>
      <c r="AF35" s="426">
        <f t="shared" si="48"/>
        <v>1328255071.2231472</v>
      </c>
      <c r="AG35" s="426">
        <v>1134610990.0392001</v>
      </c>
      <c r="AH35" s="426">
        <v>193644081.18394703</v>
      </c>
      <c r="AI35" s="426">
        <f t="shared" si="49"/>
        <v>575478825.14524233</v>
      </c>
      <c r="AJ35" s="426">
        <v>509974649.4277333</v>
      </c>
      <c r="AK35" s="426">
        <v>65504175.717509046</v>
      </c>
      <c r="AL35" s="426">
        <f t="shared" si="50"/>
        <v>8526061917.3280592</v>
      </c>
      <c r="AO35" s="423" t="s">
        <v>140</v>
      </c>
      <c r="AP35" s="426">
        <v>2128724290</v>
      </c>
      <c r="AQ35" s="426">
        <f t="shared" si="51"/>
        <v>9325069387.4149818</v>
      </c>
      <c r="AR35" s="426">
        <v>6845020613.5872688</v>
      </c>
      <c r="AS35" s="426">
        <f t="shared" si="52"/>
        <v>1725512362.6992276</v>
      </c>
      <c r="AT35" s="426">
        <v>1557600678.1637001</v>
      </c>
      <c r="AU35" s="426">
        <v>167911684.53552741</v>
      </c>
      <c r="AV35" s="426">
        <f t="shared" si="53"/>
        <v>754536411.12848699</v>
      </c>
      <c r="AW35" s="426">
        <v>654179782.50983596</v>
      </c>
      <c r="AX35" s="426">
        <v>100356628.61865108</v>
      </c>
      <c r="AY35" s="426">
        <f t="shared" si="54"/>
        <v>11453793677.414982</v>
      </c>
    </row>
    <row r="36" spans="1:51">
      <c r="A36" s="455" t="s">
        <v>156</v>
      </c>
      <c r="B36" s="423" t="s">
        <v>141</v>
      </c>
      <c r="C36" s="445">
        <v>2302320885</v>
      </c>
      <c r="D36" s="426">
        <f t="shared" si="11"/>
        <v>5445272649.91537</v>
      </c>
      <c r="E36" s="426">
        <v>1173439983.860168</v>
      </c>
      <c r="F36" s="426">
        <f t="shared" si="12"/>
        <v>3473871734.3951941</v>
      </c>
      <c r="G36" s="426">
        <v>3425354618.574636</v>
      </c>
      <c r="H36" s="426">
        <v>48517115.820558198</v>
      </c>
      <c r="I36" s="426">
        <f t="shared" si="13"/>
        <v>797960931.66000772</v>
      </c>
      <c r="J36" s="426">
        <v>275132978.92258471</v>
      </c>
      <c r="K36" s="426">
        <v>522827952.73742294</v>
      </c>
      <c r="L36" s="426">
        <f t="shared" si="7"/>
        <v>7747593534.91537</v>
      </c>
      <c r="M36" s="442"/>
      <c r="O36" s="423" t="s">
        <v>141</v>
      </c>
      <c r="P36" s="426">
        <v>4426365838</v>
      </c>
      <c r="Q36" s="426">
        <f t="shared" si="43"/>
        <v>11705998731.382343</v>
      </c>
      <c r="R36" s="426">
        <v>4664366230.0837555</v>
      </c>
      <c r="S36" s="426">
        <f t="shared" si="44"/>
        <v>3617999411.3044424</v>
      </c>
      <c r="T36" s="426">
        <v>3064485427.392415</v>
      </c>
      <c r="U36" s="426">
        <v>553513983.9120276</v>
      </c>
      <c r="V36" s="426">
        <f t="shared" si="45"/>
        <v>3423633089.9941449</v>
      </c>
      <c r="W36" s="426">
        <v>1319092401.7922325</v>
      </c>
      <c r="X36" s="426">
        <v>2104540688.2019124</v>
      </c>
      <c r="Y36" s="426">
        <f t="shared" si="46"/>
        <v>16132364569.382343</v>
      </c>
      <c r="AB36" s="423" t="s">
        <v>141</v>
      </c>
      <c r="AC36" s="426">
        <v>6442983166</v>
      </c>
      <c r="AD36" s="426">
        <f t="shared" si="47"/>
        <v>18637732895.444164</v>
      </c>
      <c r="AE36" s="426">
        <v>7409364306.1029892</v>
      </c>
      <c r="AF36" s="426">
        <f t="shared" si="48"/>
        <v>5721472850.8392801</v>
      </c>
      <c r="AG36" s="426">
        <v>4946497058.477087</v>
      </c>
      <c r="AH36" s="426">
        <v>774975792.36219275</v>
      </c>
      <c r="AI36" s="426">
        <f t="shared" si="49"/>
        <v>5506895738.501894</v>
      </c>
      <c r="AJ36" s="426">
        <v>1892737355.4071302</v>
      </c>
      <c r="AK36" s="426">
        <v>3614158383.0947638</v>
      </c>
      <c r="AL36" s="426">
        <f t="shared" si="50"/>
        <v>25080716061.444164</v>
      </c>
      <c r="AO36" s="423" t="s">
        <v>141</v>
      </c>
      <c r="AP36" s="426">
        <v>8617970385</v>
      </c>
      <c r="AQ36" s="426">
        <f t="shared" si="51"/>
        <v>26567315177.217747</v>
      </c>
      <c r="AR36" s="426">
        <v>10176564266.222944</v>
      </c>
      <c r="AS36" s="426">
        <f t="shared" si="52"/>
        <v>8205038762.8781767</v>
      </c>
      <c r="AT36" s="426">
        <v>7111279586.5047722</v>
      </c>
      <c r="AU36" s="426">
        <v>1093759176.3734043</v>
      </c>
      <c r="AV36" s="426">
        <f t="shared" si="53"/>
        <v>8185712148.1166267</v>
      </c>
      <c r="AW36" s="426">
        <v>2623942161.0571809</v>
      </c>
      <c r="AX36" s="426">
        <v>5561769987.0594454</v>
      </c>
      <c r="AY36" s="426">
        <f t="shared" si="54"/>
        <v>35185285562.217743</v>
      </c>
    </row>
    <row r="37" spans="1:51">
      <c r="A37" s="455" t="s">
        <v>142</v>
      </c>
      <c r="B37" s="423" t="s">
        <v>142</v>
      </c>
      <c r="C37" s="442">
        <v>-667605.99996948242</v>
      </c>
      <c r="D37" s="426">
        <f t="shared" si="11"/>
        <v>31458855.859535061</v>
      </c>
      <c r="E37" s="426">
        <v>0</v>
      </c>
      <c r="F37" s="426">
        <f t="shared" si="12"/>
        <v>6205405.7479460631</v>
      </c>
      <c r="G37" s="426">
        <v>0</v>
      </c>
      <c r="H37" s="426">
        <v>6205405.7479460631</v>
      </c>
      <c r="I37" s="426">
        <f t="shared" si="13"/>
        <v>25253450.111589</v>
      </c>
      <c r="J37" s="426">
        <v>25253450.111589</v>
      </c>
      <c r="K37" s="426">
        <v>0</v>
      </c>
      <c r="L37" s="426">
        <f t="shared" si="7"/>
        <v>30791249.859565578</v>
      </c>
      <c r="M37" s="442"/>
      <c r="O37" s="423" t="s">
        <v>142</v>
      </c>
      <c r="P37" s="426">
        <v>0</v>
      </c>
      <c r="Q37" s="426">
        <f t="shared" si="43"/>
        <v>0</v>
      </c>
      <c r="R37" s="426">
        <v>0</v>
      </c>
      <c r="S37" s="426">
        <f t="shared" si="44"/>
        <v>0</v>
      </c>
      <c r="T37" s="426">
        <v>0</v>
      </c>
      <c r="U37" s="426">
        <v>0</v>
      </c>
      <c r="V37" s="426">
        <f t="shared" si="45"/>
        <v>0</v>
      </c>
      <c r="W37" s="426">
        <v>0</v>
      </c>
      <c r="X37" s="426">
        <v>0</v>
      </c>
      <c r="Y37" s="426">
        <f t="shared" si="46"/>
        <v>0</v>
      </c>
      <c r="AB37" s="423" t="s">
        <v>142</v>
      </c>
      <c r="AC37" s="426">
        <v>0</v>
      </c>
      <c r="AD37" s="426">
        <f t="shared" si="47"/>
        <v>0</v>
      </c>
      <c r="AE37" s="426">
        <v>0</v>
      </c>
      <c r="AF37" s="426">
        <f t="shared" si="48"/>
        <v>0</v>
      </c>
      <c r="AG37" s="426">
        <v>0</v>
      </c>
      <c r="AH37" s="426">
        <v>0</v>
      </c>
      <c r="AI37" s="426">
        <f t="shared" si="49"/>
        <v>0</v>
      </c>
      <c r="AJ37" s="426">
        <v>0</v>
      </c>
      <c r="AK37" s="426">
        <v>0</v>
      </c>
      <c r="AL37" s="426">
        <f t="shared" si="50"/>
        <v>0</v>
      </c>
      <c r="AO37" s="423" t="s">
        <v>142</v>
      </c>
      <c r="AP37" s="426">
        <v>0</v>
      </c>
      <c r="AQ37" s="426">
        <f t="shared" si="51"/>
        <v>0</v>
      </c>
      <c r="AR37" s="426">
        <v>0</v>
      </c>
      <c r="AS37" s="426">
        <f t="shared" si="52"/>
        <v>0</v>
      </c>
      <c r="AT37" s="426">
        <v>0</v>
      </c>
      <c r="AU37" s="426">
        <v>0</v>
      </c>
      <c r="AV37" s="426">
        <f t="shared" si="53"/>
        <v>0</v>
      </c>
      <c r="AW37" s="426">
        <v>0</v>
      </c>
      <c r="AX37" s="426">
        <v>0</v>
      </c>
      <c r="AY37" s="426">
        <f t="shared" si="54"/>
        <v>0</v>
      </c>
    </row>
    <row r="38" spans="1:51">
      <c r="A38" s="455" t="s">
        <v>156</v>
      </c>
      <c r="B38" s="462" t="s">
        <v>143</v>
      </c>
      <c r="C38" s="445">
        <v>1611098019.4173758</v>
      </c>
      <c r="D38" s="426">
        <f t="shared" si="11"/>
        <v>12612316679.716459</v>
      </c>
      <c r="E38" s="426">
        <v>4578524839.4601774</v>
      </c>
      <c r="F38" s="426">
        <f t="shared" si="12"/>
        <v>5577136389.4418087</v>
      </c>
      <c r="G38" s="426">
        <v>5234383478.3962831</v>
      </c>
      <c r="H38" s="426">
        <v>342752911.04552519</v>
      </c>
      <c r="I38" s="426">
        <f t="shared" si="13"/>
        <v>2456655450.8144751</v>
      </c>
      <c r="J38" s="426">
        <v>759649917.71810985</v>
      </c>
      <c r="K38" s="426">
        <v>1697005533.096365</v>
      </c>
      <c r="L38" s="426">
        <f t="shared" si="7"/>
        <v>14223414699.133835</v>
      </c>
      <c r="M38" s="442"/>
      <c r="O38" s="462" t="s">
        <v>143</v>
      </c>
      <c r="P38" s="426">
        <v>3261097527.2453704</v>
      </c>
      <c r="Q38" s="426">
        <f t="shared" si="43"/>
        <v>24326215169.769173</v>
      </c>
      <c r="R38" s="426">
        <v>7891353806.3803473</v>
      </c>
      <c r="S38" s="426">
        <f t="shared" si="44"/>
        <v>11378214894.742428</v>
      </c>
      <c r="T38" s="426">
        <v>10752966890.368242</v>
      </c>
      <c r="U38" s="426">
        <v>625248004.37418652</v>
      </c>
      <c r="V38" s="426">
        <f t="shared" si="45"/>
        <v>5056646468.6463947</v>
      </c>
      <c r="W38" s="426">
        <v>2193712263.9890928</v>
      </c>
      <c r="X38" s="426">
        <v>2862934204.6573024</v>
      </c>
      <c r="Y38" s="426">
        <f t="shared" si="46"/>
        <v>27587312697.014542</v>
      </c>
      <c r="AB38" s="462" t="s">
        <v>143</v>
      </c>
      <c r="AC38" s="426">
        <v>5035922206.0112162</v>
      </c>
      <c r="AD38" s="426">
        <f t="shared" si="47"/>
        <v>37539145502.950203</v>
      </c>
      <c r="AE38" s="426">
        <v>12260224767.947294</v>
      </c>
      <c r="AF38" s="426">
        <f t="shared" si="48"/>
        <v>17212367868.355659</v>
      </c>
      <c r="AG38" s="426">
        <v>16275774777.389566</v>
      </c>
      <c r="AH38" s="426">
        <v>936593090.96609175</v>
      </c>
      <c r="AI38" s="426">
        <f t="shared" si="49"/>
        <v>8066552866.6472492</v>
      </c>
      <c r="AJ38" s="426">
        <v>3449976689.9051337</v>
      </c>
      <c r="AK38" s="426">
        <v>4616576176.742116</v>
      </c>
      <c r="AL38" s="426">
        <f t="shared" si="50"/>
        <v>42575067708.961418</v>
      </c>
      <c r="AO38" s="462" t="s">
        <v>143</v>
      </c>
      <c r="AP38" s="426">
        <v>6646921499.1984873</v>
      </c>
      <c r="AQ38" s="426">
        <f t="shared" si="51"/>
        <v>52058336629.413864</v>
      </c>
      <c r="AR38" s="426">
        <v>17228388501.90913</v>
      </c>
      <c r="AS38" s="426">
        <f t="shared" si="52"/>
        <v>23733521927.782459</v>
      </c>
      <c r="AT38" s="426">
        <v>22544487162.412994</v>
      </c>
      <c r="AU38" s="426">
        <v>1189034765.3694654</v>
      </c>
      <c r="AV38" s="426">
        <f t="shared" si="53"/>
        <v>11096426199.722267</v>
      </c>
      <c r="AW38" s="426">
        <v>4782610203.5658216</v>
      </c>
      <c r="AX38" s="426">
        <v>6313815996.1564445</v>
      </c>
      <c r="AY38" s="426">
        <f t="shared" si="54"/>
        <v>58705258128.61235</v>
      </c>
    </row>
    <row r="39" spans="1:51">
      <c r="A39" s="455" t="s">
        <v>156</v>
      </c>
      <c r="B39" s="462" t="s">
        <v>145</v>
      </c>
      <c r="C39" s="445">
        <v>1172864053.5613601</v>
      </c>
      <c r="D39" s="426">
        <f t="shared" si="11"/>
        <v>96773326.858755365</v>
      </c>
      <c r="E39" s="426">
        <v>94039371.297659308</v>
      </c>
      <c r="F39" s="426">
        <f t="shared" si="12"/>
        <v>0</v>
      </c>
      <c r="G39" s="426">
        <v>0</v>
      </c>
      <c r="H39" s="426">
        <v>0</v>
      </c>
      <c r="I39" s="426">
        <f t="shared" si="13"/>
        <v>2733955.5610960522</v>
      </c>
      <c r="J39" s="426">
        <v>2733955.5610960522</v>
      </c>
      <c r="K39" s="426">
        <v>0</v>
      </c>
      <c r="L39" s="426">
        <f t="shared" si="7"/>
        <v>1269637380.4201155</v>
      </c>
      <c r="M39" s="442"/>
      <c r="O39" s="462" t="s">
        <v>145</v>
      </c>
      <c r="P39" s="426">
        <v>2478603172.2496076</v>
      </c>
      <c r="Q39" s="426">
        <f t="shared" si="43"/>
        <v>157797870.86691874</v>
      </c>
      <c r="R39" s="426">
        <v>149718076.0178515</v>
      </c>
      <c r="S39" s="426">
        <f t="shared" si="44"/>
        <v>0</v>
      </c>
      <c r="T39" s="426">
        <v>0</v>
      </c>
      <c r="U39" s="426">
        <v>0</v>
      </c>
      <c r="V39" s="426">
        <f t="shared" si="45"/>
        <v>8079794.8490672447</v>
      </c>
      <c r="W39" s="426">
        <v>5283662.8726180578</v>
      </c>
      <c r="X39" s="426">
        <v>2796131.9764491874</v>
      </c>
      <c r="Y39" s="426">
        <f t="shared" si="46"/>
        <v>2636401043.1165261</v>
      </c>
      <c r="AB39" s="462" t="s">
        <v>145</v>
      </c>
      <c r="AC39" s="426">
        <v>3761748828.6742659</v>
      </c>
      <c r="AD39" s="426">
        <f t="shared" si="47"/>
        <v>258693950.78753239</v>
      </c>
      <c r="AE39" s="426">
        <v>204625834.21314973</v>
      </c>
      <c r="AF39" s="426">
        <f t="shared" si="48"/>
        <v>1759539.4384878264</v>
      </c>
      <c r="AG39" s="426">
        <v>0</v>
      </c>
      <c r="AH39" s="426">
        <v>1759539.4384878264</v>
      </c>
      <c r="AI39" s="426">
        <f t="shared" si="49"/>
        <v>52308577.13589482</v>
      </c>
      <c r="AJ39" s="426">
        <v>24003865.425418016</v>
      </c>
      <c r="AK39" s="426">
        <v>28304711.710476805</v>
      </c>
      <c r="AL39" s="426">
        <f t="shared" si="50"/>
        <v>4020442779.4617982</v>
      </c>
      <c r="AO39" s="462" t="s">
        <v>145</v>
      </c>
      <c r="AP39" s="426">
        <v>5152488215.6770325</v>
      </c>
      <c r="AQ39" s="426">
        <f t="shared" si="51"/>
        <v>345809313.01616848</v>
      </c>
      <c r="AR39" s="426">
        <v>271351306.93343788</v>
      </c>
      <c r="AS39" s="426">
        <f t="shared" si="52"/>
        <v>3204728.3239353118</v>
      </c>
      <c r="AT39" s="426">
        <v>0</v>
      </c>
      <c r="AU39" s="426">
        <v>3204728.3239353118</v>
      </c>
      <c r="AV39" s="426">
        <f t="shared" si="53"/>
        <v>71253277.758795261</v>
      </c>
      <c r="AW39" s="426">
        <v>32996147.684031449</v>
      </c>
      <c r="AX39" s="426">
        <v>38257130.074763805</v>
      </c>
      <c r="AY39" s="426">
        <f t="shared" si="54"/>
        <v>5498297528.6932011</v>
      </c>
    </row>
    <row r="40" spans="1:51">
      <c r="A40" s="455" t="s">
        <v>156</v>
      </c>
      <c r="B40" s="462" t="s">
        <v>147</v>
      </c>
      <c r="C40" s="445">
        <v>2205780022.3422494</v>
      </c>
      <c r="D40" s="426">
        <f t="shared" si="11"/>
        <v>1494112579.8127191</v>
      </c>
      <c r="E40" s="426">
        <v>585778586.1556493</v>
      </c>
      <c r="F40" s="426">
        <f t="shared" si="12"/>
        <v>878760757.21468425</v>
      </c>
      <c r="G40" s="426">
        <v>860278295.76561558</v>
      </c>
      <c r="H40" s="426">
        <v>18482461.449068658</v>
      </c>
      <c r="I40" s="426">
        <f t="shared" si="13"/>
        <v>29573236.442385599</v>
      </c>
      <c r="J40" s="426">
        <v>27521512.860398781</v>
      </c>
      <c r="K40" s="426">
        <v>2051723.5819868189</v>
      </c>
      <c r="L40" s="426">
        <f t="shared" si="7"/>
        <v>3699892602.1549683</v>
      </c>
      <c r="M40" s="442"/>
      <c r="O40" s="462" t="s">
        <v>147</v>
      </c>
      <c r="P40" s="426">
        <v>1418480281.5132024</v>
      </c>
      <c r="Q40" s="426">
        <f t="shared" si="43"/>
        <v>3134678319.739758</v>
      </c>
      <c r="R40" s="426">
        <v>1283189548.9304755</v>
      </c>
      <c r="S40" s="426">
        <f t="shared" si="44"/>
        <v>1765886744.5463099</v>
      </c>
      <c r="T40" s="426">
        <v>1729198454.6192958</v>
      </c>
      <c r="U40" s="426">
        <v>36688289.927014045</v>
      </c>
      <c r="V40" s="426">
        <f t="shared" si="45"/>
        <v>85602026.262972727</v>
      </c>
      <c r="W40" s="426">
        <v>83729397.697502524</v>
      </c>
      <c r="X40" s="426">
        <v>1872628.5654701984</v>
      </c>
      <c r="Y40" s="426">
        <f t="shared" si="46"/>
        <v>4553158601.2529602</v>
      </c>
      <c r="AB40" s="462" t="s">
        <v>147</v>
      </c>
      <c r="AC40" s="426">
        <v>1935706723.3981171</v>
      </c>
      <c r="AD40" s="426">
        <f t="shared" si="47"/>
        <v>4776653357.77384</v>
      </c>
      <c r="AE40" s="426">
        <v>2004866722.8042665</v>
      </c>
      <c r="AF40" s="426">
        <f t="shared" si="48"/>
        <v>2651250238.8321414</v>
      </c>
      <c r="AG40" s="426">
        <v>2589898776.4852996</v>
      </c>
      <c r="AH40" s="426">
        <v>61351462.346842043</v>
      </c>
      <c r="AI40" s="426">
        <f t="shared" si="49"/>
        <v>120536396.13743208</v>
      </c>
      <c r="AJ40" s="426">
        <v>118651904.88089545</v>
      </c>
      <c r="AK40" s="426">
        <v>1884491.2565366332</v>
      </c>
      <c r="AL40" s="426">
        <f t="shared" si="50"/>
        <v>6712360081.171957</v>
      </c>
      <c r="AO40" s="462" t="s">
        <v>147</v>
      </c>
      <c r="AP40" s="426">
        <v>2444080852.8093681</v>
      </c>
      <c r="AQ40" s="426">
        <f t="shared" si="51"/>
        <v>6619632284.3107157</v>
      </c>
      <c r="AR40" s="426">
        <v>2728687991.7271771</v>
      </c>
      <c r="AS40" s="426">
        <f t="shared" si="52"/>
        <v>3720693444.5487256</v>
      </c>
      <c r="AT40" s="426">
        <v>3571768108.2373366</v>
      </c>
      <c r="AU40" s="426">
        <v>148925336.31138888</v>
      </c>
      <c r="AV40" s="426">
        <f t="shared" si="53"/>
        <v>170250848.0348123</v>
      </c>
      <c r="AW40" s="426">
        <v>168355924.3935172</v>
      </c>
      <c r="AX40" s="426">
        <v>1894923.6412951008</v>
      </c>
      <c r="AY40" s="426">
        <f t="shared" si="54"/>
        <v>9063713137.1200829</v>
      </c>
    </row>
    <row r="41" spans="1:51">
      <c r="A41" s="455" t="s">
        <v>156</v>
      </c>
      <c r="B41" s="462" t="s">
        <v>146</v>
      </c>
      <c r="C41" s="445">
        <v>830679434.08106995</v>
      </c>
      <c r="D41" s="426">
        <f t="shared" si="11"/>
        <v>3109836495.9696732</v>
      </c>
      <c r="E41" s="426">
        <v>1321857835.2158842</v>
      </c>
      <c r="F41" s="426">
        <f t="shared" si="12"/>
        <v>1141066859.0762143</v>
      </c>
      <c r="G41" s="426">
        <v>975808657.55650723</v>
      </c>
      <c r="H41" s="426">
        <v>165258201.51970696</v>
      </c>
      <c r="I41" s="426">
        <f t="shared" si="13"/>
        <v>646911801.67757487</v>
      </c>
      <c r="J41" s="426">
        <v>246072513.77226397</v>
      </c>
      <c r="K41" s="426">
        <v>400839287.90531087</v>
      </c>
      <c r="L41" s="426">
        <f t="shared" si="7"/>
        <v>3940515930.0507431</v>
      </c>
      <c r="M41" s="442"/>
      <c r="O41" s="462" t="s">
        <v>146</v>
      </c>
      <c r="P41" s="426">
        <v>1764132139.5071161</v>
      </c>
      <c r="Q41" s="426">
        <f t="shared" si="43"/>
        <v>6597510599.175621</v>
      </c>
      <c r="R41" s="426">
        <v>2656811288.968039</v>
      </c>
      <c r="S41" s="426">
        <f t="shared" si="44"/>
        <v>2386345434.2020116</v>
      </c>
      <c r="T41" s="426">
        <v>1993241908.5030043</v>
      </c>
      <c r="U41" s="426">
        <v>393103525.69900733</v>
      </c>
      <c r="V41" s="426">
        <f t="shared" si="45"/>
        <v>1554353876.0055709</v>
      </c>
      <c r="W41" s="426">
        <v>679907566.61041176</v>
      </c>
      <c r="X41" s="426">
        <v>874446309.39515924</v>
      </c>
      <c r="Y41" s="426">
        <f t="shared" si="46"/>
        <v>8361642738.6827374</v>
      </c>
      <c r="AB41" s="462" t="s">
        <v>146</v>
      </c>
      <c r="AC41" s="426">
        <v>2661909069.5902925</v>
      </c>
      <c r="AD41" s="426">
        <f t="shared" si="47"/>
        <v>10171771695.841503</v>
      </c>
      <c r="AE41" s="426">
        <v>4234093494.6373754</v>
      </c>
      <c r="AF41" s="426">
        <f t="shared" si="48"/>
        <v>3614884775.7642775</v>
      </c>
      <c r="AG41" s="426">
        <v>3078721519.7070665</v>
      </c>
      <c r="AH41" s="426">
        <v>536163256.05721092</v>
      </c>
      <c r="AI41" s="426">
        <f t="shared" si="49"/>
        <v>2322793425.4398503</v>
      </c>
      <c r="AJ41" s="426">
        <v>1030886214.34234</v>
      </c>
      <c r="AK41" s="426">
        <v>1291907211.0975103</v>
      </c>
      <c r="AL41" s="426">
        <f t="shared" si="50"/>
        <v>12833680765.431795</v>
      </c>
      <c r="AO41" s="462" t="s">
        <v>146</v>
      </c>
      <c r="AP41" s="426">
        <v>3628777028.0603848</v>
      </c>
      <c r="AQ41" s="426">
        <f t="shared" si="51"/>
        <v>13549151778.339825</v>
      </c>
      <c r="AR41" s="426">
        <v>5563218140.8592997</v>
      </c>
      <c r="AS41" s="426">
        <f t="shared" si="52"/>
        <v>4878332307.0338631</v>
      </c>
      <c r="AT41" s="426">
        <v>4216320412.90165</v>
      </c>
      <c r="AU41" s="426">
        <v>662011894.13221312</v>
      </c>
      <c r="AV41" s="426">
        <f t="shared" si="53"/>
        <v>3107601330.44666</v>
      </c>
      <c r="AW41" s="426">
        <v>1422932170.0881705</v>
      </c>
      <c r="AX41" s="426">
        <v>1684669160.3584898</v>
      </c>
      <c r="AY41" s="426">
        <f t="shared" si="54"/>
        <v>17177928806.400209</v>
      </c>
    </row>
    <row r="42" spans="1:51">
      <c r="A42" s="455" t="s">
        <v>156</v>
      </c>
      <c r="B42" s="462" t="s">
        <v>144</v>
      </c>
      <c r="C42" s="445">
        <v>1390816571.597945</v>
      </c>
      <c r="D42" s="426">
        <f t="shared" si="11"/>
        <v>6257759608.7149181</v>
      </c>
      <c r="E42" s="426">
        <v>2695162008.5076523</v>
      </c>
      <c r="F42" s="426">
        <f t="shared" si="12"/>
        <v>1277944896.5007496</v>
      </c>
      <c r="G42" s="426">
        <v>565071308.28315747</v>
      </c>
      <c r="H42" s="426">
        <v>712873588.21759212</v>
      </c>
      <c r="I42" s="426">
        <f t="shared" si="13"/>
        <v>2284652703.7065158</v>
      </c>
      <c r="J42" s="426">
        <v>820602436.42586195</v>
      </c>
      <c r="K42" s="426">
        <v>1464050267.2806537</v>
      </c>
      <c r="L42" s="426">
        <f t="shared" si="7"/>
        <v>7648576180.3128633</v>
      </c>
      <c r="M42" s="442"/>
      <c r="O42" s="462" t="s">
        <v>144</v>
      </c>
      <c r="P42" s="426">
        <v>5652228901.9658041</v>
      </c>
      <c r="Q42" s="426">
        <f t="shared" si="43"/>
        <v>12544736242.153406</v>
      </c>
      <c r="R42" s="426">
        <v>5323295102.0060558</v>
      </c>
      <c r="S42" s="426">
        <f t="shared" si="44"/>
        <v>2569647844.7443876</v>
      </c>
      <c r="T42" s="426">
        <v>1154982370.343003</v>
      </c>
      <c r="U42" s="426">
        <v>1414665474.4013846</v>
      </c>
      <c r="V42" s="426">
        <f t="shared" si="45"/>
        <v>4651793295.4029617</v>
      </c>
      <c r="W42" s="426">
        <v>2242230902.4180479</v>
      </c>
      <c r="X42" s="426">
        <v>2409562392.9849143</v>
      </c>
      <c r="Y42" s="426">
        <f t="shared" si="46"/>
        <v>18196965144.119209</v>
      </c>
      <c r="AB42" s="462" t="s">
        <v>144</v>
      </c>
      <c r="AC42" s="426">
        <v>8830286694.6860104</v>
      </c>
      <c r="AD42" s="426">
        <f t="shared" si="47"/>
        <v>18681051104.868702</v>
      </c>
      <c r="AE42" s="426">
        <v>8003242766.0116739</v>
      </c>
      <c r="AF42" s="426">
        <f t="shared" si="48"/>
        <v>3892673841.3877592</v>
      </c>
      <c r="AG42" s="426">
        <v>1782994864.9818153</v>
      </c>
      <c r="AH42" s="426">
        <v>2109678976.4059436</v>
      </c>
      <c r="AI42" s="426">
        <f t="shared" si="49"/>
        <v>6785134497.4692707</v>
      </c>
      <c r="AJ42" s="426">
        <v>3399313081.7136197</v>
      </c>
      <c r="AK42" s="426">
        <v>3385821415.755651</v>
      </c>
      <c r="AL42" s="426">
        <f t="shared" si="50"/>
        <v>27511337799.55471</v>
      </c>
      <c r="AO42" s="462" t="s">
        <v>144</v>
      </c>
      <c r="AP42" s="426">
        <v>12037153831.399424</v>
      </c>
      <c r="AQ42" s="426">
        <f t="shared" si="51"/>
        <v>25348231318.63995</v>
      </c>
      <c r="AR42" s="426">
        <v>10818413040.849695</v>
      </c>
      <c r="AS42" s="426">
        <f t="shared" si="52"/>
        <v>5335365711.8784618</v>
      </c>
      <c r="AT42" s="426">
        <v>2510737629.2264457</v>
      </c>
      <c r="AU42" s="426">
        <v>2824628082.6520166</v>
      </c>
      <c r="AV42" s="426">
        <f t="shared" si="53"/>
        <v>9194452565.9117928</v>
      </c>
      <c r="AW42" s="426">
        <v>4766164449.8284922</v>
      </c>
      <c r="AX42" s="426">
        <v>4428288116.0833006</v>
      </c>
      <c r="AY42" s="426">
        <f t="shared" si="54"/>
        <v>37385385150.039375</v>
      </c>
    </row>
    <row r="43" spans="1:51">
      <c r="B43" s="463" t="s">
        <v>157</v>
      </c>
      <c r="C43" s="451">
        <f>SUM(C38:C42)</f>
        <v>7211238101.000001</v>
      </c>
      <c r="D43" s="451">
        <f t="shared" ref="D43:K43" si="55">SUM(D38:D42)</f>
        <v>23570798691.072525</v>
      </c>
      <c r="E43" s="451">
        <f t="shared" si="55"/>
        <v>9275362640.637022</v>
      </c>
      <c r="F43" s="451">
        <f t="shared" si="55"/>
        <v>8874908902.2334576</v>
      </c>
      <c r="G43" s="451">
        <f t="shared" si="55"/>
        <v>7635541740.0015631</v>
      </c>
      <c r="H43" s="451">
        <f t="shared" si="55"/>
        <v>1239367162.2318931</v>
      </c>
      <c r="I43" s="451">
        <f t="shared" si="55"/>
        <v>5420527148.2020473</v>
      </c>
      <c r="J43" s="451">
        <f t="shared" si="55"/>
        <v>1856580336.3377306</v>
      </c>
      <c r="K43" s="451">
        <f t="shared" si="55"/>
        <v>3563946811.8643165</v>
      </c>
      <c r="L43" s="451">
        <f>SUM(C43:D43)</f>
        <v>30782036792.072525</v>
      </c>
      <c r="M43" s="442"/>
      <c r="O43" s="463" t="s">
        <v>157</v>
      </c>
      <c r="P43" s="451">
        <f>SUM(P38:P42)</f>
        <v>14574542022.481102</v>
      </c>
      <c r="Q43" s="451">
        <f t="shared" ref="Q43:X43" si="56">SUM(Q38:Q42)</f>
        <v>46760938201.70488</v>
      </c>
      <c r="R43" s="451">
        <f t="shared" si="56"/>
        <v>17304367822.302769</v>
      </c>
      <c r="S43" s="451">
        <f t="shared" si="56"/>
        <v>18100094918.235138</v>
      </c>
      <c r="T43" s="451">
        <f t="shared" si="56"/>
        <v>15630389623.833544</v>
      </c>
      <c r="U43" s="451">
        <f t="shared" si="56"/>
        <v>2469705294.4015923</v>
      </c>
      <c r="V43" s="451">
        <f t="shared" si="56"/>
        <v>11356475461.166967</v>
      </c>
      <c r="W43" s="451">
        <f t="shared" si="56"/>
        <v>5204863793.5876732</v>
      </c>
      <c r="X43" s="451">
        <f t="shared" si="56"/>
        <v>6151611667.5792952</v>
      </c>
      <c r="Y43" s="451">
        <f>SUM(P43:Q43)</f>
        <v>61335480224.185982</v>
      </c>
      <c r="AB43" s="463" t="s">
        <v>157</v>
      </c>
      <c r="AC43" s="451">
        <f>SUM(AC38:AC42)</f>
        <v>22225573522.359901</v>
      </c>
      <c r="AD43" s="451">
        <f t="shared" ref="AD43:AK43" si="57">SUM(AD38:AD42)</f>
        <v>71427315612.221771</v>
      </c>
      <c r="AE43" s="451">
        <f t="shared" si="57"/>
        <v>26707053585.613758</v>
      </c>
      <c r="AF43" s="451">
        <f t="shared" si="57"/>
        <v>27372936263.778328</v>
      </c>
      <c r="AG43" s="451">
        <f t="shared" si="57"/>
        <v>23727389938.563747</v>
      </c>
      <c r="AH43" s="451">
        <f t="shared" si="57"/>
        <v>3645546325.2145758</v>
      </c>
      <c r="AI43" s="451">
        <f t="shared" si="57"/>
        <v>17347325762.829697</v>
      </c>
      <c r="AJ43" s="451">
        <f t="shared" si="57"/>
        <v>8022831756.2674065</v>
      </c>
      <c r="AK43" s="451">
        <f t="shared" si="57"/>
        <v>9324494006.5622902</v>
      </c>
      <c r="AL43" s="451">
        <f>SUM(AC43:AD43)</f>
        <v>93652889134.581665</v>
      </c>
      <c r="AO43" s="463" t="s">
        <v>157</v>
      </c>
      <c r="AP43" s="451">
        <f>SUM(AP38:AP42)</f>
        <v>29909421427.144691</v>
      </c>
      <c r="AQ43" s="451">
        <f t="shared" ref="AQ43:AX43" si="58">SUM(AQ38:AQ42)</f>
        <v>97921161323.72052</v>
      </c>
      <c r="AR43" s="451">
        <f t="shared" si="58"/>
        <v>36610058982.27874</v>
      </c>
      <c r="AS43" s="451">
        <f t="shared" si="58"/>
        <v>37671118119.567444</v>
      </c>
      <c r="AT43" s="451">
        <f t="shared" si="58"/>
        <v>32843313312.778423</v>
      </c>
      <c r="AU43" s="451">
        <f t="shared" si="58"/>
        <v>4827804806.7890196</v>
      </c>
      <c r="AV43" s="451">
        <f t="shared" si="58"/>
        <v>23639984221.874329</v>
      </c>
      <c r="AW43" s="451">
        <f t="shared" si="58"/>
        <v>11173058895.560032</v>
      </c>
      <c r="AX43" s="451">
        <f t="shared" si="58"/>
        <v>12466925326.314295</v>
      </c>
      <c r="AY43" s="451">
        <f>SUM(AP43:AQ43)</f>
        <v>127830582750.8652</v>
      </c>
    </row>
    <row r="44" spans="1:51">
      <c r="A44" s="455" t="s">
        <v>158</v>
      </c>
      <c r="B44" s="423" t="s">
        <v>159</v>
      </c>
      <c r="C44" s="444">
        <v>2779222192.9426641</v>
      </c>
      <c r="D44" s="426">
        <f t="shared" si="11"/>
        <v>13941390223.79817</v>
      </c>
      <c r="E44" s="426">
        <v>5924408814.8934727</v>
      </c>
      <c r="F44" s="426">
        <f t="shared" si="12"/>
        <v>5906424610.7389679</v>
      </c>
      <c r="G44" s="426">
        <v>4954362868.4486465</v>
      </c>
      <c r="H44" s="426">
        <v>952061742.29032099</v>
      </c>
      <c r="I44" s="426">
        <f t="shared" si="13"/>
        <v>2110556798.1657295</v>
      </c>
      <c r="J44" s="426">
        <v>1422460716.9200153</v>
      </c>
      <c r="K44" s="426">
        <v>688096081.24571431</v>
      </c>
      <c r="L44" s="426">
        <f t="shared" si="7"/>
        <v>16720612416.740833</v>
      </c>
      <c r="M44" s="442"/>
      <c r="O44" s="423" t="s">
        <v>159</v>
      </c>
      <c r="P44" s="426">
        <v>6056267822.9575281</v>
      </c>
      <c r="Q44" s="426">
        <f t="shared" ref="Q44:Q46" si="59">R44+T44+U44+W44+X44</f>
        <v>28270816878.155071</v>
      </c>
      <c r="R44" s="426">
        <v>9835794626.6945667</v>
      </c>
      <c r="S44" s="426">
        <f t="shared" ref="S44:S46" si="60">SUM(T44:U44)</f>
        <v>12026470025.149534</v>
      </c>
      <c r="T44" s="426">
        <v>10169452324.822824</v>
      </c>
      <c r="U44" s="426">
        <v>1857017700.326709</v>
      </c>
      <c r="V44" s="426">
        <f t="shared" ref="V44:V46" si="61">SUM(W44:X44)</f>
        <v>6408552226.3109722</v>
      </c>
      <c r="W44" s="426">
        <v>4911859309.0193501</v>
      </c>
      <c r="X44" s="426">
        <v>1496692917.2916224</v>
      </c>
      <c r="Y44" s="426">
        <f t="shared" ref="Y44:Y46" si="62">SUM(P44:Q44)</f>
        <v>34327084701.112598</v>
      </c>
      <c r="AB44" s="423" t="s">
        <v>159</v>
      </c>
      <c r="AC44" s="426">
        <v>9222493066.0713577</v>
      </c>
      <c r="AD44" s="426">
        <f t="shared" ref="AD44:AD46" si="63">AE44+AG44+AH44+AJ44+AK44</f>
        <v>43031302306.024208</v>
      </c>
      <c r="AE44" s="426">
        <v>15130343214.276804</v>
      </c>
      <c r="AF44" s="426">
        <f t="shared" ref="AF44:AF46" si="64">SUM(AG44:AH44)</f>
        <v>18126153028.393967</v>
      </c>
      <c r="AG44" s="426">
        <v>15133840408.60396</v>
      </c>
      <c r="AH44" s="426">
        <v>2992312619.7900076</v>
      </c>
      <c r="AI44" s="426">
        <f t="shared" ref="AI44:AI46" si="65">SUM(AJ44:AK44)</f>
        <v>9774806063.3534317</v>
      </c>
      <c r="AJ44" s="426">
        <v>7558038127.8772984</v>
      </c>
      <c r="AK44" s="426">
        <v>2216767935.4761343</v>
      </c>
      <c r="AL44" s="426">
        <f t="shared" ref="AL44:AL46" si="66">SUM(AC44:AD44)</f>
        <v>52253795372.095566</v>
      </c>
      <c r="AO44" s="423" t="s">
        <v>159</v>
      </c>
      <c r="AP44" s="426">
        <v>12945302139.969172</v>
      </c>
      <c r="AQ44" s="426">
        <f t="shared" ref="AQ44:AQ46" si="67">AR44+AT44+AU44+AW44+AX44</f>
        <v>58725745491.015945</v>
      </c>
      <c r="AR44" s="426">
        <v>20857867578.70829</v>
      </c>
      <c r="AS44" s="426">
        <f t="shared" ref="AS44:AS46" si="68">SUM(AT44:AU44)</f>
        <v>23910650573.777683</v>
      </c>
      <c r="AT44" s="426">
        <v>19946014901.239719</v>
      </c>
      <c r="AU44" s="426">
        <v>3964635672.5379648</v>
      </c>
      <c r="AV44" s="426">
        <f t="shared" ref="AV44:AV46" si="69">SUM(AW44:AX44)</f>
        <v>13957227338.529966</v>
      </c>
      <c r="AW44" s="426">
        <v>10841866071.490374</v>
      </c>
      <c r="AX44" s="426">
        <v>3115361267.0395927</v>
      </c>
      <c r="AY44" s="426">
        <f t="shared" ref="AY44:AY46" si="70">SUM(AP44:AQ44)</f>
        <v>71671047630.985123</v>
      </c>
    </row>
    <row r="45" spans="1:51">
      <c r="A45" s="455" t="s">
        <v>158</v>
      </c>
      <c r="B45" s="423" t="s">
        <v>160</v>
      </c>
      <c r="C45" s="444">
        <v>782465.25922635722</v>
      </c>
      <c r="D45" s="426">
        <f t="shared" si="11"/>
        <v>1301246858.1191638</v>
      </c>
      <c r="E45" s="426">
        <v>130512785.06472766</v>
      </c>
      <c r="F45" s="426">
        <f t="shared" si="12"/>
        <v>1129009065.8640919</v>
      </c>
      <c r="G45" s="426">
        <v>1074321681.1051829</v>
      </c>
      <c r="H45" s="426">
        <v>54687384.758909024</v>
      </c>
      <c r="I45" s="426">
        <f t="shared" si="13"/>
        <v>41725007.190344326</v>
      </c>
      <c r="J45" s="426">
        <v>35993652.69892966</v>
      </c>
      <c r="K45" s="426">
        <v>5731354.491414669</v>
      </c>
      <c r="L45" s="426">
        <f t="shared" si="7"/>
        <v>1302029323.3783901</v>
      </c>
      <c r="M45" s="442"/>
      <c r="O45" s="423" t="s">
        <v>160</v>
      </c>
      <c r="P45" s="426">
        <v>1955651.2002438556</v>
      </c>
      <c r="Q45" s="426">
        <f t="shared" si="59"/>
        <v>2685001943.8562684</v>
      </c>
      <c r="R45" s="426">
        <v>196059199.06443393</v>
      </c>
      <c r="S45" s="426">
        <f t="shared" si="60"/>
        <v>2367098495.1321745</v>
      </c>
      <c r="T45" s="426">
        <v>2276556686.2733164</v>
      </c>
      <c r="U45" s="426">
        <v>90541808.858857989</v>
      </c>
      <c r="V45" s="426">
        <f t="shared" si="61"/>
        <v>121844249.65965962</v>
      </c>
      <c r="W45" s="426">
        <v>105291755.69317514</v>
      </c>
      <c r="X45" s="426">
        <v>16552493.966484485</v>
      </c>
      <c r="Y45" s="426">
        <f t="shared" si="62"/>
        <v>2686957595.0565124</v>
      </c>
      <c r="AB45" s="423" t="s">
        <v>160</v>
      </c>
      <c r="AC45" s="426">
        <v>17189495.329013642</v>
      </c>
      <c r="AD45" s="426">
        <f t="shared" si="63"/>
        <v>4235818864.9605765</v>
      </c>
      <c r="AE45" s="426">
        <v>310892283.35485983</v>
      </c>
      <c r="AF45" s="426">
        <f t="shared" si="64"/>
        <v>3713521144.5505548</v>
      </c>
      <c r="AG45" s="426">
        <v>3597624882.7656193</v>
      </c>
      <c r="AH45" s="426">
        <v>115896261.78493564</v>
      </c>
      <c r="AI45" s="426">
        <f t="shared" si="65"/>
        <v>211405437.05516201</v>
      </c>
      <c r="AJ45" s="426">
        <v>183700184.16004416</v>
      </c>
      <c r="AK45" s="426">
        <v>27705252.895117864</v>
      </c>
      <c r="AL45" s="426">
        <f t="shared" si="66"/>
        <v>4253008360.2895904</v>
      </c>
      <c r="AO45" s="423" t="s">
        <v>160</v>
      </c>
      <c r="AP45" s="426">
        <v>28290613.390945774</v>
      </c>
      <c r="AQ45" s="426">
        <f t="shared" si="67"/>
        <v>5770661532.7447081</v>
      </c>
      <c r="AR45" s="426">
        <v>482572373.57209563</v>
      </c>
      <c r="AS45" s="426">
        <f t="shared" si="68"/>
        <v>4983458564.7428083</v>
      </c>
      <c r="AT45" s="426">
        <v>4846208848.2103319</v>
      </c>
      <c r="AU45" s="426">
        <v>137249716.53247625</v>
      </c>
      <c r="AV45" s="426">
        <f t="shared" si="69"/>
        <v>304630594.42980367</v>
      </c>
      <c r="AW45" s="426">
        <v>260554052.70059395</v>
      </c>
      <c r="AX45" s="426">
        <v>44076541.729209736</v>
      </c>
      <c r="AY45" s="426">
        <f t="shared" si="70"/>
        <v>5798952146.1356535</v>
      </c>
    </row>
    <row r="46" spans="1:51">
      <c r="A46" s="455" t="s">
        <v>158</v>
      </c>
      <c r="B46" s="423" t="s">
        <v>161</v>
      </c>
      <c r="C46" s="444">
        <v>93730586.033109173</v>
      </c>
      <c r="D46" s="426">
        <f t="shared" si="11"/>
        <v>3403655156.4110484</v>
      </c>
      <c r="E46" s="426">
        <v>1112708747.7376075</v>
      </c>
      <c r="F46" s="426">
        <f t="shared" si="12"/>
        <v>1939558290.8898673</v>
      </c>
      <c r="G46" s="426">
        <v>1804447678.5760343</v>
      </c>
      <c r="H46" s="426">
        <v>135110612.31383312</v>
      </c>
      <c r="I46" s="426">
        <f t="shared" si="13"/>
        <v>351388117.78357339</v>
      </c>
      <c r="J46" s="426">
        <v>231463769.72531983</v>
      </c>
      <c r="K46" s="426">
        <v>119924348.05825357</v>
      </c>
      <c r="L46" s="426">
        <f t="shared" si="7"/>
        <v>3497385742.4441576</v>
      </c>
      <c r="M46" s="442"/>
      <c r="O46" s="423" t="s">
        <v>161</v>
      </c>
      <c r="P46" s="426">
        <v>237817780.52646297</v>
      </c>
      <c r="Q46" s="426">
        <f t="shared" si="59"/>
        <v>6826123266.8240042</v>
      </c>
      <c r="R46" s="426">
        <v>1905937050.5085931</v>
      </c>
      <c r="S46" s="426">
        <f t="shared" si="60"/>
        <v>3881688616.440618</v>
      </c>
      <c r="T46" s="426">
        <v>3595544192.4910402</v>
      </c>
      <c r="U46" s="426">
        <v>286144423.94957769</v>
      </c>
      <c r="V46" s="426">
        <f t="shared" si="61"/>
        <v>1038497599.8747934</v>
      </c>
      <c r="W46" s="426">
        <v>750380047.00333321</v>
      </c>
      <c r="X46" s="426">
        <v>288117552.8714602</v>
      </c>
      <c r="Y46" s="426">
        <f t="shared" si="62"/>
        <v>7063941047.3504667</v>
      </c>
      <c r="AB46" s="423" t="s">
        <v>161</v>
      </c>
      <c r="AC46" s="426">
        <v>468282812.10329467</v>
      </c>
      <c r="AD46" s="426">
        <f t="shared" si="63"/>
        <v>10501125999.293339</v>
      </c>
      <c r="AE46" s="426">
        <v>3038578329.3774967</v>
      </c>
      <c r="AF46" s="426">
        <f t="shared" si="64"/>
        <v>5829767315.2836409</v>
      </c>
      <c r="AG46" s="426">
        <v>5367024092.9961538</v>
      </c>
      <c r="AH46" s="426">
        <v>462743222.28748661</v>
      </c>
      <c r="AI46" s="426">
        <f t="shared" si="65"/>
        <v>1632780354.6322017</v>
      </c>
      <c r="AJ46" s="426">
        <v>1184712710.0961487</v>
      </c>
      <c r="AK46" s="426">
        <v>448067644.53605294</v>
      </c>
      <c r="AL46" s="426">
        <f t="shared" si="66"/>
        <v>10969408811.396633</v>
      </c>
      <c r="AO46" s="423" t="s">
        <v>161</v>
      </c>
      <c r="AP46" s="426">
        <v>787744920.90110385</v>
      </c>
      <c r="AQ46" s="426">
        <f t="shared" si="67"/>
        <v>14486030132.992208</v>
      </c>
      <c r="AR46" s="426">
        <v>4281009597.5823207</v>
      </c>
      <c r="AS46" s="426">
        <f t="shared" si="68"/>
        <v>7914334657.8446798</v>
      </c>
      <c r="AT46" s="426">
        <v>7273079347.3807497</v>
      </c>
      <c r="AU46" s="426">
        <v>641255310.46393013</v>
      </c>
      <c r="AV46" s="426">
        <f t="shared" si="69"/>
        <v>2290685877.565208</v>
      </c>
      <c r="AW46" s="426">
        <v>1700238292.660862</v>
      </c>
      <c r="AX46" s="426">
        <v>590447584.90434587</v>
      </c>
      <c r="AY46" s="426">
        <f t="shared" si="70"/>
        <v>15273775053.893312</v>
      </c>
    </row>
    <row r="47" spans="1:51">
      <c r="B47" s="464" t="s">
        <v>134</v>
      </c>
      <c r="C47" s="465">
        <f>SUM(C27:C29,C31:C32,C34:C42,C44:C46)</f>
        <v>45825265400.235031</v>
      </c>
      <c r="D47" s="465">
        <f>SUM(D27:D29,D31:D32,D34:D42,D44:D46)</f>
        <v>65264962099.76503</v>
      </c>
      <c r="E47" s="465">
        <f t="shared" ref="E47:L47" si="71">SUM(E27:E29,E31:E32,E34:E42,E44:E46)</f>
        <v>23932824498.528278</v>
      </c>
      <c r="F47" s="465">
        <f t="shared" si="71"/>
        <v>28024229154.106823</v>
      </c>
      <c r="G47" s="465">
        <f t="shared" si="71"/>
        <v>24573074305.038013</v>
      </c>
      <c r="H47" s="465">
        <f t="shared" si="71"/>
        <v>3451154849.0688105</v>
      </c>
      <c r="I47" s="465">
        <f t="shared" si="71"/>
        <v>13307908447.129919</v>
      </c>
      <c r="J47" s="465">
        <f t="shared" si="71"/>
        <v>7321859131.3695965</v>
      </c>
      <c r="K47" s="465">
        <f t="shared" si="71"/>
        <v>5986049315.7603245</v>
      </c>
      <c r="L47" s="465">
        <f t="shared" si="71"/>
        <v>111090227500.00005</v>
      </c>
      <c r="M47" s="457"/>
      <c r="O47" s="464" t="s">
        <v>134</v>
      </c>
      <c r="P47" s="465">
        <f>SUM(P27:P29,P31:P32,P34:P42,P44:P46)</f>
        <v>93177083200.165329</v>
      </c>
      <c r="Q47" s="465">
        <f>SUM(Q27:Q29,Q31:Q32,Q34:Q42,Q44:Q46)</f>
        <v>132851336042.83485</v>
      </c>
      <c r="R47" s="465">
        <f t="shared" ref="R47:Y47" si="72">SUM(R27:R29,R31:R32,R34:R42,R44:R46)</f>
        <v>45559173155.128838</v>
      </c>
      <c r="S47" s="465">
        <f t="shared" si="72"/>
        <v>54146864494.361008</v>
      </c>
      <c r="T47" s="465">
        <f t="shared" si="72"/>
        <v>46799190515.291039</v>
      </c>
      <c r="U47" s="465">
        <f t="shared" si="72"/>
        <v>7347673979.0699787</v>
      </c>
      <c r="V47" s="465">
        <f t="shared" si="72"/>
        <v>33145298393.344994</v>
      </c>
      <c r="W47" s="465">
        <f t="shared" si="72"/>
        <v>21945378338.545021</v>
      </c>
      <c r="X47" s="465">
        <f t="shared" si="72"/>
        <v>11199920054.799971</v>
      </c>
      <c r="Y47" s="465">
        <f t="shared" si="72"/>
        <v>226028419243.00018</v>
      </c>
      <c r="Z47" s="430"/>
      <c r="AB47" s="464" t="s">
        <v>134</v>
      </c>
      <c r="AC47" s="465">
        <f>SUM(AC27:AC29,AC31:AC32,AC34:AC42,AC44:AC46)</f>
        <v>142110083402.86356</v>
      </c>
      <c r="AD47" s="465">
        <f>SUM(AD27:AD29,AD31:AD32,AD34:AD42,AD44:AD46)</f>
        <v>203150663286.3602</v>
      </c>
      <c r="AE47" s="465">
        <f t="shared" ref="AE47:AL47" si="73">SUM(AE27:AE29,AE31:AE32,AE34:AE42,AE44:AE46)</f>
        <v>70197623704.811157</v>
      </c>
      <c r="AF47" s="465">
        <f t="shared" si="73"/>
        <v>81980599990.256241</v>
      </c>
      <c r="AG47" s="465">
        <f t="shared" si="73"/>
        <v>71063593736.351212</v>
      </c>
      <c r="AH47" s="465">
        <f t="shared" si="73"/>
        <v>10917006253.905025</v>
      </c>
      <c r="AI47" s="465">
        <f t="shared" si="73"/>
        <v>50972439591.292816</v>
      </c>
      <c r="AJ47" s="465">
        <f t="shared" si="73"/>
        <v>33666960500.721863</v>
      </c>
      <c r="AK47" s="465">
        <f t="shared" si="73"/>
        <v>17305479090.57095</v>
      </c>
      <c r="AL47" s="465">
        <f t="shared" si="73"/>
        <v>345260746689.22382</v>
      </c>
      <c r="AO47" s="464" t="s">
        <v>134</v>
      </c>
      <c r="AP47" s="465">
        <f>SUM(AP27:AP29,AP31:AP32,AP34:AP42,AP44:AP46)</f>
        <v>189041819880.40591</v>
      </c>
      <c r="AQ47" s="465">
        <f>SUM(AQ27:AQ29,AQ31:AQ32,AQ34:AQ42,AQ44:AQ46)</f>
        <v>278317951242.13116</v>
      </c>
      <c r="AR47" s="465">
        <f t="shared" ref="AR47:AY47" si="74">SUM(AR27:AR29,AR31:AR32,AR34:AR42,AR44:AR46)</f>
        <v>96892699936.991364</v>
      </c>
      <c r="AS47" s="465">
        <f t="shared" si="74"/>
        <v>110972909419.62622</v>
      </c>
      <c r="AT47" s="465">
        <f t="shared" si="74"/>
        <v>96618643482.77684</v>
      </c>
      <c r="AU47" s="465">
        <f t="shared" si="74"/>
        <v>14354265936.849384</v>
      </c>
      <c r="AV47" s="465">
        <f t="shared" si="74"/>
        <v>70452341885.513535</v>
      </c>
      <c r="AW47" s="465">
        <f t="shared" si="74"/>
        <v>46387229727.527603</v>
      </c>
      <c r="AX47" s="465">
        <f t="shared" si="74"/>
        <v>24065112157.985912</v>
      </c>
      <c r="AY47" s="465">
        <f t="shared" si="74"/>
        <v>467359771122.53699</v>
      </c>
    </row>
    <row r="48" spans="1:51">
      <c r="B48" s="427"/>
      <c r="C48" s="433"/>
      <c r="D48" s="433"/>
      <c r="E48" s="433"/>
      <c r="F48" s="433"/>
      <c r="G48" s="433"/>
      <c r="H48" s="433"/>
      <c r="I48" s="433"/>
      <c r="J48" s="433"/>
      <c r="K48" s="433"/>
      <c r="L48" s="433"/>
      <c r="M48" s="458"/>
      <c r="Z48" s="430"/>
    </row>
    <row r="49" spans="1:44">
      <c r="B49" s="431"/>
      <c r="C49" s="432"/>
      <c r="D49" s="432"/>
      <c r="E49" s="432"/>
      <c r="F49" s="432"/>
      <c r="G49" s="432"/>
      <c r="H49" s="432"/>
      <c r="I49" s="432"/>
      <c r="J49" s="432"/>
      <c r="K49" s="432"/>
      <c r="L49" s="432"/>
      <c r="M49" s="459"/>
      <c r="AP49" s="433"/>
    </row>
    <row r="50" spans="1:44">
      <c r="B50" s="431"/>
      <c r="C50" s="433"/>
      <c r="D50" s="433"/>
      <c r="E50" s="433"/>
      <c r="F50" s="433"/>
      <c r="G50" s="433"/>
      <c r="H50" s="433"/>
      <c r="I50" s="433"/>
      <c r="J50" s="433"/>
      <c r="K50" s="433"/>
      <c r="L50" s="433"/>
      <c r="M50" s="458"/>
      <c r="AQ50" s="431" t="s">
        <v>174</v>
      </c>
      <c r="AR50" s="423" t="s">
        <v>175</v>
      </c>
    </row>
    <row r="51" spans="1:44">
      <c r="AO51" s="469" t="s">
        <v>152</v>
      </c>
      <c r="AP51" s="470">
        <f>SUMIF($A$27:$A$46,$B101,AP$27:AP$46)</f>
        <v>125776654037</v>
      </c>
      <c r="AQ51" s="470">
        <f>[29]Sheet1!J8*1000000</f>
        <v>122632000000</v>
      </c>
      <c r="AR51" s="470">
        <f>AP51-AQ51</f>
        <v>3144654037</v>
      </c>
    </row>
    <row r="52" spans="1:44" ht="21" hidden="1" outlineLevel="1">
      <c r="A52" s="453" t="s">
        <v>172</v>
      </c>
      <c r="AO52" s="468" t="s">
        <v>156</v>
      </c>
      <c r="AP52" s="430">
        <f>SUMIF($A$27:$A$46,$B102,AP$27:AP$46)</f>
        <v>49503828169.144691</v>
      </c>
      <c r="AQ52" s="430">
        <f>[29]Sheet1!J12*1000000</f>
        <v>48245000000</v>
      </c>
      <c r="AR52" s="430">
        <f>AP52-AQ52</f>
        <v>1258828169.1446915</v>
      </c>
    </row>
    <row r="53" spans="1:44" hidden="1" outlineLevel="1">
      <c r="B53" s="424" t="s">
        <v>126</v>
      </c>
      <c r="C53" s="424" t="s">
        <v>50</v>
      </c>
      <c r="D53" s="425" t="s">
        <v>127</v>
      </c>
      <c r="E53" s="424" t="s">
        <v>17</v>
      </c>
      <c r="F53" s="425" t="s">
        <v>128</v>
      </c>
      <c r="G53" s="424" t="s">
        <v>129</v>
      </c>
      <c r="H53" s="424" t="s">
        <v>130</v>
      </c>
      <c r="I53" s="424" t="s">
        <v>131</v>
      </c>
      <c r="J53" s="424" t="s">
        <v>132</v>
      </c>
      <c r="K53" s="424" t="s">
        <v>133</v>
      </c>
      <c r="L53" s="424" t="s">
        <v>134</v>
      </c>
      <c r="M53" s="456"/>
      <c r="AO53" s="468" t="s">
        <v>158</v>
      </c>
      <c r="AP53" s="430">
        <f>SUMIF($A$27:$A$46,$B103,AP$27:AP$46)</f>
        <v>13761337674.261221</v>
      </c>
      <c r="AQ53" s="430">
        <f>[29]Sheet1!J13*1000000</f>
        <v>12578000000</v>
      </c>
      <c r="AR53" s="430">
        <f>AP53-AQ53</f>
        <v>1183337674.2612209</v>
      </c>
    </row>
    <row r="54" spans="1:44" hidden="1" outlineLevel="1">
      <c r="B54" s="423" t="s">
        <v>135</v>
      </c>
      <c r="C54" s="426" t="e">
        <f>C3-C27</f>
        <v>#VALUE!</v>
      </c>
      <c r="D54" s="426" t="e">
        <f t="shared" ref="D54:K54" si="75">D3-D27</f>
        <v>#VALUE!</v>
      </c>
      <c r="E54" s="426" t="e">
        <f t="shared" si="75"/>
        <v>#VALUE!</v>
      </c>
      <c r="F54" s="426" t="e">
        <f t="shared" si="75"/>
        <v>#VALUE!</v>
      </c>
      <c r="G54" s="426" t="e">
        <f t="shared" si="75"/>
        <v>#VALUE!</v>
      </c>
      <c r="H54" s="426" t="e">
        <f t="shared" si="75"/>
        <v>#VALUE!</v>
      </c>
      <c r="I54" s="426" t="e">
        <f t="shared" si="75"/>
        <v>#VALUE!</v>
      </c>
      <c r="J54" s="426" t="e">
        <f t="shared" si="75"/>
        <v>#VALUE!</v>
      </c>
      <c r="K54" s="426" t="e">
        <f t="shared" si="75"/>
        <v>#VALUE!</v>
      </c>
      <c r="L54" s="426" t="e">
        <f t="shared" ref="L54:L70" si="76">SUM(C54:D54)</f>
        <v>#VALUE!</v>
      </c>
      <c r="M54" s="442"/>
      <c r="AO54" s="423" t="s">
        <v>176</v>
      </c>
      <c r="AP54" s="430">
        <f>SUM(AP51:AP53)</f>
        <v>189041819880.40591</v>
      </c>
      <c r="AQ54" s="430">
        <f>SUM(AQ51:AQ53)</f>
        <v>183455000000</v>
      </c>
      <c r="AR54" s="430">
        <f>AP54-AQ54</f>
        <v>5586819880.4059143</v>
      </c>
    </row>
    <row r="55" spans="1:44" hidden="1" outlineLevel="1">
      <c r="B55" s="423" t="s">
        <v>136</v>
      </c>
      <c r="C55" s="426" t="e">
        <f t="shared" ref="C55:K56" si="77">C4-C28</f>
        <v>#VALUE!</v>
      </c>
      <c r="D55" s="426" t="e">
        <f t="shared" si="77"/>
        <v>#VALUE!</v>
      </c>
      <c r="E55" s="426" t="e">
        <f t="shared" si="77"/>
        <v>#VALUE!</v>
      </c>
      <c r="F55" s="426" t="e">
        <f t="shared" si="77"/>
        <v>#VALUE!</v>
      </c>
      <c r="G55" s="426" t="e">
        <f t="shared" si="77"/>
        <v>#VALUE!</v>
      </c>
      <c r="H55" s="426" t="e">
        <f t="shared" si="77"/>
        <v>#VALUE!</v>
      </c>
      <c r="I55" s="426" t="e">
        <f t="shared" si="77"/>
        <v>#VALUE!</v>
      </c>
      <c r="J55" s="426" t="e">
        <f t="shared" si="77"/>
        <v>#VALUE!</v>
      </c>
      <c r="K55" s="426" t="e">
        <f t="shared" si="77"/>
        <v>#VALUE!</v>
      </c>
      <c r="L55" s="426" t="e">
        <f t="shared" si="76"/>
        <v>#VALUE!</v>
      </c>
      <c r="M55" s="442"/>
    </row>
    <row r="56" spans="1:44" hidden="1" outlineLevel="1">
      <c r="B56" s="423" t="s">
        <v>137</v>
      </c>
      <c r="C56" s="426" t="e">
        <f t="shared" si="77"/>
        <v>#VALUE!</v>
      </c>
      <c r="D56" s="426" t="e">
        <f t="shared" si="77"/>
        <v>#VALUE!</v>
      </c>
      <c r="E56" s="426" t="e">
        <f t="shared" si="77"/>
        <v>#VALUE!</v>
      </c>
      <c r="F56" s="426" t="e">
        <f t="shared" si="77"/>
        <v>#VALUE!</v>
      </c>
      <c r="G56" s="426" t="e">
        <f t="shared" si="77"/>
        <v>#VALUE!</v>
      </c>
      <c r="H56" s="426" t="e">
        <f t="shared" si="77"/>
        <v>#VALUE!</v>
      </c>
      <c r="I56" s="426" t="e">
        <f t="shared" si="77"/>
        <v>#VALUE!</v>
      </c>
      <c r="J56" s="426" t="e">
        <f t="shared" si="77"/>
        <v>#VALUE!</v>
      </c>
      <c r="K56" s="426" t="e">
        <f t="shared" si="77"/>
        <v>#VALUE!</v>
      </c>
      <c r="L56" s="426" t="e">
        <f t="shared" si="76"/>
        <v>#VALUE!</v>
      </c>
      <c r="M56" s="442"/>
      <c r="AO56" s="471" t="s">
        <v>135</v>
      </c>
      <c r="AP56" s="472">
        <f>AP27</f>
        <v>50599786999</v>
      </c>
      <c r="AQ56" s="470">
        <f>[29]Sheet1!J4*1000000</f>
        <v>48719000000</v>
      </c>
      <c r="AR56" s="470">
        <f>AP56-AQ56</f>
        <v>1880786999</v>
      </c>
    </row>
    <row r="57" spans="1:44" hidden="1" outlineLevel="1">
      <c r="B57" s="423" t="s">
        <v>138</v>
      </c>
      <c r="C57" s="426" t="e">
        <f t="shared" ref="C57:K58" si="78">C6-C31</f>
        <v>#VALUE!</v>
      </c>
      <c r="D57" s="426" t="e">
        <f t="shared" si="78"/>
        <v>#VALUE!</v>
      </c>
      <c r="E57" s="426" t="e">
        <f t="shared" si="78"/>
        <v>#VALUE!</v>
      </c>
      <c r="F57" s="426" t="e">
        <f t="shared" si="78"/>
        <v>#VALUE!</v>
      </c>
      <c r="G57" s="426" t="e">
        <f t="shared" si="78"/>
        <v>#VALUE!</v>
      </c>
      <c r="H57" s="426" t="e">
        <f t="shared" si="78"/>
        <v>#VALUE!</v>
      </c>
      <c r="I57" s="426" t="e">
        <f t="shared" si="78"/>
        <v>#VALUE!</v>
      </c>
      <c r="J57" s="426" t="e">
        <f t="shared" si="78"/>
        <v>#VALUE!</v>
      </c>
      <c r="K57" s="426" t="e">
        <f t="shared" si="78"/>
        <v>#VALUE!</v>
      </c>
      <c r="L57" s="426" t="e">
        <f t="shared" si="76"/>
        <v>#VALUE!</v>
      </c>
      <c r="M57" s="442"/>
      <c r="AO57" s="478" t="s">
        <v>136</v>
      </c>
      <c r="AP57" s="479">
        <f>AP28</f>
        <v>36563290074</v>
      </c>
      <c r="AQ57" s="480">
        <f>[29]Sheet1!J5*1000000</f>
        <v>35330000000</v>
      </c>
      <c r="AR57" s="480">
        <f>AP57-AQ57</f>
        <v>1233290074</v>
      </c>
    </row>
    <row r="58" spans="1:44" hidden="1" outlineLevel="1">
      <c r="B58" s="423" t="s">
        <v>139</v>
      </c>
      <c r="C58" s="426" t="e">
        <f t="shared" si="78"/>
        <v>#VALUE!</v>
      </c>
      <c r="D58" s="426" t="e">
        <f t="shared" si="78"/>
        <v>#VALUE!</v>
      </c>
      <c r="E58" s="426" t="e">
        <f t="shared" si="78"/>
        <v>#VALUE!</v>
      </c>
      <c r="F58" s="426" t="e">
        <f t="shared" si="78"/>
        <v>#VALUE!</v>
      </c>
      <c r="G58" s="426" t="e">
        <f t="shared" si="78"/>
        <v>#VALUE!</v>
      </c>
      <c r="H58" s="426" t="e">
        <f t="shared" si="78"/>
        <v>#VALUE!</v>
      </c>
      <c r="I58" s="426" t="e">
        <f t="shared" si="78"/>
        <v>#VALUE!</v>
      </c>
      <c r="J58" s="426" t="e">
        <f t="shared" si="78"/>
        <v>#VALUE!</v>
      </c>
      <c r="K58" s="426" t="e">
        <f t="shared" si="78"/>
        <v>#VALUE!</v>
      </c>
      <c r="L58" s="426" t="e">
        <f t="shared" si="76"/>
        <v>#VALUE!</v>
      </c>
      <c r="M58" s="442"/>
      <c r="AO58" s="475" t="s">
        <v>177</v>
      </c>
      <c r="AP58" s="472">
        <f>AP29</f>
        <v>17658338090</v>
      </c>
      <c r="AQ58" s="470">
        <f>[29]Sheet1!J6*1000000</f>
        <v>17858000000</v>
      </c>
      <c r="AR58" s="470">
        <f>AP58-AQ58</f>
        <v>-199661910</v>
      </c>
    </row>
    <row r="59" spans="1:44" hidden="1" outlineLevel="1">
      <c r="B59" s="423" t="s">
        <v>23</v>
      </c>
      <c r="C59" s="426" t="e">
        <f t="shared" ref="C59:K67" si="79">C8-C34</f>
        <v>#VALUE!</v>
      </c>
      <c r="D59" s="426" t="e">
        <f t="shared" si="79"/>
        <v>#VALUE!</v>
      </c>
      <c r="E59" s="426" t="e">
        <f t="shared" si="79"/>
        <v>#VALUE!</v>
      </c>
      <c r="F59" s="426" t="e">
        <f t="shared" si="79"/>
        <v>#VALUE!</v>
      </c>
      <c r="G59" s="426" t="e">
        <f t="shared" si="79"/>
        <v>#VALUE!</v>
      </c>
      <c r="H59" s="426" t="e">
        <f t="shared" si="79"/>
        <v>#VALUE!</v>
      </c>
      <c r="I59" s="426" t="e">
        <f t="shared" si="79"/>
        <v>#VALUE!</v>
      </c>
      <c r="J59" s="426" t="e">
        <f t="shared" si="79"/>
        <v>#VALUE!</v>
      </c>
      <c r="K59" s="426" t="e">
        <f t="shared" si="79"/>
        <v>#VALUE!</v>
      </c>
      <c r="L59" s="426" t="e">
        <f t="shared" si="76"/>
        <v>#VALUE!</v>
      </c>
      <c r="M59" s="442"/>
      <c r="AO59" s="471" t="s">
        <v>178</v>
      </c>
      <c r="AP59" s="472">
        <f>AP31+AP32</f>
        <v>20955238874</v>
      </c>
      <c r="AQ59" s="470">
        <f>[29]Sheet1!J7*1000000</f>
        <v>20725000000</v>
      </c>
      <c r="AR59" s="470">
        <f>AP59-AQ59</f>
        <v>230238874</v>
      </c>
    </row>
    <row r="60" spans="1:44" hidden="1" outlineLevel="1">
      <c r="B60" s="423" t="s">
        <v>140</v>
      </c>
      <c r="C60" s="426" t="e">
        <f t="shared" si="79"/>
        <v>#VALUE!</v>
      </c>
      <c r="D60" s="426" t="e">
        <f t="shared" si="79"/>
        <v>#VALUE!</v>
      </c>
      <c r="E60" s="426" t="e">
        <f t="shared" si="79"/>
        <v>#VALUE!</v>
      </c>
      <c r="F60" s="426" t="e">
        <f t="shared" si="79"/>
        <v>#VALUE!</v>
      </c>
      <c r="G60" s="426" t="e">
        <f t="shared" si="79"/>
        <v>#VALUE!</v>
      </c>
      <c r="H60" s="426" t="e">
        <f t="shared" si="79"/>
        <v>#VALUE!</v>
      </c>
      <c r="I60" s="426" t="e">
        <f t="shared" si="79"/>
        <v>#VALUE!</v>
      </c>
      <c r="J60" s="426" t="e">
        <f t="shared" si="79"/>
        <v>#VALUE!</v>
      </c>
      <c r="K60" s="426" t="e">
        <f t="shared" si="79"/>
        <v>#VALUE!</v>
      </c>
      <c r="L60" s="426" t="e">
        <f t="shared" si="76"/>
        <v>#VALUE!</v>
      </c>
      <c r="M60" s="442"/>
    </row>
    <row r="61" spans="1:44" hidden="1" outlineLevel="1">
      <c r="B61" s="423" t="s">
        <v>141</v>
      </c>
      <c r="C61" s="426" t="e">
        <f t="shared" si="79"/>
        <v>#VALUE!</v>
      </c>
      <c r="D61" s="426" t="e">
        <f t="shared" si="79"/>
        <v>#VALUE!</v>
      </c>
      <c r="E61" s="426" t="e">
        <f t="shared" si="79"/>
        <v>#VALUE!</v>
      </c>
      <c r="F61" s="426" t="e">
        <f t="shared" si="79"/>
        <v>#VALUE!</v>
      </c>
      <c r="G61" s="426" t="e">
        <f t="shared" si="79"/>
        <v>#VALUE!</v>
      </c>
      <c r="H61" s="426" t="e">
        <f t="shared" si="79"/>
        <v>#VALUE!</v>
      </c>
      <c r="I61" s="426" t="e">
        <f t="shared" si="79"/>
        <v>#VALUE!</v>
      </c>
      <c r="J61" s="426" t="e">
        <f t="shared" si="79"/>
        <v>#VALUE!</v>
      </c>
      <c r="K61" s="426" t="e">
        <f t="shared" si="79"/>
        <v>#VALUE!</v>
      </c>
      <c r="L61" s="426" t="e">
        <f t="shared" si="76"/>
        <v>#VALUE!</v>
      </c>
      <c r="M61" s="442"/>
    </row>
    <row r="62" spans="1:44" hidden="1" outlineLevel="1">
      <c r="B62" s="423" t="s">
        <v>142</v>
      </c>
      <c r="C62" s="426" t="e">
        <f t="shared" si="79"/>
        <v>#VALUE!</v>
      </c>
      <c r="D62" s="426" t="e">
        <f t="shared" si="79"/>
        <v>#VALUE!</v>
      </c>
      <c r="E62" s="426" t="e">
        <f t="shared" si="79"/>
        <v>#VALUE!</v>
      </c>
      <c r="F62" s="426" t="e">
        <f t="shared" si="79"/>
        <v>#VALUE!</v>
      </c>
      <c r="G62" s="426" t="e">
        <f t="shared" si="79"/>
        <v>#VALUE!</v>
      </c>
      <c r="H62" s="426" t="e">
        <f t="shared" si="79"/>
        <v>#VALUE!</v>
      </c>
      <c r="I62" s="426" t="e">
        <f t="shared" si="79"/>
        <v>#VALUE!</v>
      </c>
      <c r="J62" s="426" t="e">
        <f t="shared" si="79"/>
        <v>#VALUE!</v>
      </c>
      <c r="K62" s="426" t="e">
        <f t="shared" si="79"/>
        <v>#VALUE!</v>
      </c>
      <c r="L62" s="426" t="e">
        <f t="shared" si="76"/>
        <v>#VALUE!</v>
      </c>
      <c r="M62" s="442"/>
    </row>
    <row r="63" spans="1:44" hidden="1" outlineLevel="1">
      <c r="B63" s="423" t="s">
        <v>143</v>
      </c>
      <c r="C63" s="426" t="e">
        <f t="shared" si="79"/>
        <v>#VALUE!</v>
      </c>
      <c r="D63" s="426" t="e">
        <f t="shared" si="79"/>
        <v>#VALUE!</v>
      </c>
      <c r="E63" s="426" t="e">
        <f t="shared" si="79"/>
        <v>#VALUE!</v>
      </c>
      <c r="F63" s="426" t="e">
        <f t="shared" si="79"/>
        <v>#VALUE!</v>
      </c>
      <c r="G63" s="426" t="e">
        <f t="shared" si="79"/>
        <v>#VALUE!</v>
      </c>
      <c r="H63" s="426" t="e">
        <f t="shared" si="79"/>
        <v>#VALUE!</v>
      </c>
      <c r="I63" s="426" t="e">
        <f t="shared" si="79"/>
        <v>#VALUE!</v>
      </c>
      <c r="J63" s="426" t="e">
        <f t="shared" si="79"/>
        <v>#VALUE!</v>
      </c>
      <c r="K63" s="426" t="e">
        <f t="shared" si="79"/>
        <v>#VALUE!</v>
      </c>
      <c r="L63" s="426" t="e">
        <f t="shared" si="76"/>
        <v>#VALUE!</v>
      </c>
      <c r="M63" s="442"/>
    </row>
    <row r="64" spans="1:44" hidden="1" outlineLevel="1">
      <c r="B64" s="423" t="s">
        <v>145</v>
      </c>
      <c r="C64" s="426" t="e">
        <f t="shared" si="79"/>
        <v>#VALUE!</v>
      </c>
      <c r="D64" s="426" t="e">
        <f t="shared" si="79"/>
        <v>#VALUE!</v>
      </c>
      <c r="E64" s="426" t="e">
        <f t="shared" si="79"/>
        <v>#VALUE!</v>
      </c>
      <c r="F64" s="426" t="e">
        <f t="shared" si="79"/>
        <v>#VALUE!</v>
      </c>
      <c r="G64" s="426" t="e">
        <f t="shared" si="79"/>
        <v>#VALUE!</v>
      </c>
      <c r="H64" s="426" t="e">
        <f t="shared" si="79"/>
        <v>#VALUE!</v>
      </c>
      <c r="I64" s="426" t="e">
        <f t="shared" si="79"/>
        <v>#VALUE!</v>
      </c>
      <c r="J64" s="426" t="e">
        <f t="shared" si="79"/>
        <v>#VALUE!</v>
      </c>
      <c r="K64" s="426" t="e">
        <f t="shared" si="79"/>
        <v>#VALUE!</v>
      </c>
      <c r="L64" s="426" t="e">
        <f t="shared" si="76"/>
        <v>#VALUE!</v>
      </c>
      <c r="M64" s="442"/>
    </row>
    <row r="65" spans="1:13" hidden="1" outlineLevel="1">
      <c r="B65" s="423" t="s">
        <v>147</v>
      </c>
      <c r="C65" s="426" t="e">
        <f t="shared" si="79"/>
        <v>#VALUE!</v>
      </c>
      <c r="D65" s="426" t="e">
        <f t="shared" si="79"/>
        <v>#VALUE!</v>
      </c>
      <c r="E65" s="426" t="e">
        <f t="shared" si="79"/>
        <v>#VALUE!</v>
      </c>
      <c r="F65" s="426" t="e">
        <f t="shared" si="79"/>
        <v>#VALUE!</v>
      </c>
      <c r="G65" s="426" t="e">
        <f t="shared" si="79"/>
        <v>#VALUE!</v>
      </c>
      <c r="H65" s="426" t="e">
        <f t="shared" si="79"/>
        <v>#VALUE!</v>
      </c>
      <c r="I65" s="426" t="e">
        <f t="shared" si="79"/>
        <v>#VALUE!</v>
      </c>
      <c r="J65" s="426" t="e">
        <f t="shared" si="79"/>
        <v>#VALUE!</v>
      </c>
      <c r="K65" s="426" t="e">
        <f t="shared" si="79"/>
        <v>#VALUE!</v>
      </c>
      <c r="L65" s="426" t="e">
        <f t="shared" si="76"/>
        <v>#VALUE!</v>
      </c>
      <c r="M65" s="442"/>
    </row>
    <row r="66" spans="1:13" hidden="1" outlineLevel="1">
      <c r="B66" s="423" t="s">
        <v>146</v>
      </c>
      <c r="C66" s="426" t="e">
        <f t="shared" si="79"/>
        <v>#VALUE!</v>
      </c>
      <c r="D66" s="426" t="e">
        <f t="shared" si="79"/>
        <v>#VALUE!</v>
      </c>
      <c r="E66" s="426" t="e">
        <f t="shared" si="79"/>
        <v>#VALUE!</v>
      </c>
      <c r="F66" s="426" t="e">
        <f t="shared" si="79"/>
        <v>#VALUE!</v>
      </c>
      <c r="G66" s="426" t="e">
        <f t="shared" si="79"/>
        <v>#VALUE!</v>
      </c>
      <c r="H66" s="426" t="e">
        <f t="shared" si="79"/>
        <v>#VALUE!</v>
      </c>
      <c r="I66" s="426" t="e">
        <f t="shared" si="79"/>
        <v>#VALUE!</v>
      </c>
      <c r="J66" s="426" t="e">
        <f t="shared" si="79"/>
        <v>#VALUE!</v>
      </c>
      <c r="K66" s="426" t="e">
        <f t="shared" si="79"/>
        <v>#VALUE!</v>
      </c>
      <c r="L66" s="426" t="e">
        <f t="shared" si="76"/>
        <v>#VALUE!</v>
      </c>
      <c r="M66" s="442"/>
    </row>
    <row r="67" spans="1:13" hidden="1" outlineLevel="1">
      <c r="B67" s="423" t="s">
        <v>144</v>
      </c>
      <c r="C67" s="426" t="e">
        <f t="shared" si="79"/>
        <v>#VALUE!</v>
      </c>
      <c r="D67" s="426" t="e">
        <f t="shared" si="79"/>
        <v>#VALUE!</v>
      </c>
      <c r="E67" s="426" t="e">
        <f t="shared" si="79"/>
        <v>#VALUE!</v>
      </c>
      <c r="F67" s="426" t="e">
        <f t="shared" si="79"/>
        <v>#VALUE!</v>
      </c>
      <c r="G67" s="426" t="e">
        <f t="shared" si="79"/>
        <v>#VALUE!</v>
      </c>
      <c r="H67" s="426" t="e">
        <f t="shared" si="79"/>
        <v>#VALUE!</v>
      </c>
      <c r="I67" s="426" t="e">
        <f t="shared" si="79"/>
        <v>#VALUE!</v>
      </c>
      <c r="J67" s="426" t="e">
        <f t="shared" si="79"/>
        <v>#VALUE!</v>
      </c>
      <c r="K67" s="426" t="e">
        <f t="shared" si="79"/>
        <v>#VALUE!</v>
      </c>
      <c r="L67" s="426" t="e">
        <f t="shared" si="76"/>
        <v>#VALUE!</v>
      </c>
      <c r="M67" s="442"/>
    </row>
    <row r="68" spans="1:13" hidden="1" outlineLevel="1">
      <c r="B68" s="423" t="s">
        <v>159</v>
      </c>
      <c r="C68" s="426" t="e">
        <f t="shared" ref="C68:K70" si="80">C17-C44</f>
        <v>#VALUE!</v>
      </c>
      <c r="D68" s="426" t="e">
        <f t="shared" si="80"/>
        <v>#VALUE!</v>
      </c>
      <c r="E68" s="426" t="e">
        <f t="shared" si="80"/>
        <v>#VALUE!</v>
      </c>
      <c r="F68" s="426" t="e">
        <f t="shared" si="80"/>
        <v>#VALUE!</v>
      </c>
      <c r="G68" s="426" t="e">
        <f t="shared" si="80"/>
        <v>#VALUE!</v>
      </c>
      <c r="H68" s="426" t="e">
        <f t="shared" si="80"/>
        <v>#VALUE!</v>
      </c>
      <c r="I68" s="426" t="e">
        <f t="shared" si="80"/>
        <v>#VALUE!</v>
      </c>
      <c r="J68" s="426" t="e">
        <f t="shared" si="80"/>
        <v>#VALUE!</v>
      </c>
      <c r="K68" s="426" t="e">
        <f t="shared" si="80"/>
        <v>#VALUE!</v>
      </c>
      <c r="L68" s="426" t="e">
        <f t="shared" si="76"/>
        <v>#VALUE!</v>
      </c>
      <c r="M68" s="442"/>
    </row>
    <row r="69" spans="1:13" hidden="1" outlineLevel="1">
      <c r="B69" s="423" t="s">
        <v>160</v>
      </c>
      <c r="C69" s="426" t="e">
        <f t="shared" si="80"/>
        <v>#VALUE!</v>
      </c>
      <c r="D69" s="426" t="e">
        <f t="shared" si="80"/>
        <v>#VALUE!</v>
      </c>
      <c r="E69" s="426" t="e">
        <f t="shared" si="80"/>
        <v>#VALUE!</v>
      </c>
      <c r="F69" s="426" t="e">
        <f t="shared" si="80"/>
        <v>#VALUE!</v>
      </c>
      <c r="G69" s="426" t="e">
        <f t="shared" si="80"/>
        <v>#VALUE!</v>
      </c>
      <c r="H69" s="426" t="e">
        <f t="shared" si="80"/>
        <v>#VALUE!</v>
      </c>
      <c r="I69" s="426" t="e">
        <f t="shared" si="80"/>
        <v>#VALUE!</v>
      </c>
      <c r="J69" s="426" t="e">
        <f t="shared" si="80"/>
        <v>#VALUE!</v>
      </c>
      <c r="K69" s="426" t="e">
        <f t="shared" si="80"/>
        <v>#VALUE!</v>
      </c>
      <c r="L69" s="426" t="e">
        <f t="shared" si="76"/>
        <v>#VALUE!</v>
      </c>
      <c r="M69" s="442"/>
    </row>
    <row r="70" spans="1:13" hidden="1" outlineLevel="1">
      <c r="B70" s="423" t="s">
        <v>161</v>
      </c>
      <c r="C70" s="426" t="e">
        <f t="shared" si="80"/>
        <v>#VALUE!</v>
      </c>
      <c r="D70" s="426" t="e">
        <f t="shared" si="80"/>
        <v>#VALUE!</v>
      </c>
      <c r="E70" s="426" t="e">
        <f t="shared" si="80"/>
        <v>#VALUE!</v>
      </c>
      <c r="F70" s="426" t="e">
        <f t="shared" si="80"/>
        <v>#VALUE!</v>
      </c>
      <c r="G70" s="426" t="e">
        <f t="shared" si="80"/>
        <v>#VALUE!</v>
      </c>
      <c r="H70" s="426" t="e">
        <f t="shared" si="80"/>
        <v>#VALUE!</v>
      </c>
      <c r="I70" s="426" t="e">
        <f t="shared" si="80"/>
        <v>#VALUE!</v>
      </c>
      <c r="J70" s="426" t="e">
        <f t="shared" si="80"/>
        <v>#VALUE!</v>
      </c>
      <c r="K70" s="426" t="e">
        <f t="shared" si="80"/>
        <v>#VALUE!</v>
      </c>
      <c r="L70" s="426" t="e">
        <f t="shared" si="76"/>
        <v>#VALUE!</v>
      </c>
      <c r="M70" s="442"/>
    </row>
    <row r="71" spans="1:13" hidden="1" outlineLevel="1">
      <c r="B71" s="428" t="s">
        <v>134</v>
      </c>
      <c r="C71" s="429" t="e">
        <f>SUM(C54:C70)</f>
        <v>#VALUE!</v>
      </c>
      <c r="D71" s="429" t="e">
        <f t="shared" ref="D71:K71" si="81">SUM(D54:D70)</f>
        <v>#VALUE!</v>
      </c>
      <c r="E71" s="429" t="e">
        <f t="shared" si="81"/>
        <v>#VALUE!</v>
      </c>
      <c r="F71" s="429" t="e">
        <f t="shared" si="81"/>
        <v>#VALUE!</v>
      </c>
      <c r="G71" s="429" t="e">
        <f t="shared" si="81"/>
        <v>#VALUE!</v>
      </c>
      <c r="H71" s="429" t="e">
        <f t="shared" si="81"/>
        <v>#VALUE!</v>
      </c>
      <c r="I71" s="429" t="e">
        <f t="shared" si="81"/>
        <v>#VALUE!</v>
      </c>
      <c r="J71" s="429" t="e">
        <f t="shared" si="81"/>
        <v>#VALUE!</v>
      </c>
      <c r="K71" s="429" t="e">
        <f t="shared" si="81"/>
        <v>#VALUE!</v>
      </c>
      <c r="L71" s="429" t="e">
        <f>SUM(L54:L70)</f>
        <v>#VALUE!</v>
      </c>
      <c r="M71" s="457"/>
    </row>
    <row r="72" spans="1:13" hidden="1" outlineLevel="1"/>
    <row r="73" spans="1:13" hidden="1" outlineLevel="1">
      <c r="B73" s="431" t="s">
        <v>149</v>
      </c>
      <c r="C73" s="432" t="e">
        <f>C71/$L71</f>
        <v>#VALUE!</v>
      </c>
      <c r="D73" s="432" t="e">
        <f t="shared" ref="D73:L73" si="82">D71/$L71</f>
        <v>#VALUE!</v>
      </c>
      <c r="E73" s="432" t="e">
        <f>E71/$L71</f>
        <v>#VALUE!</v>
      </c>
      <c r="F73" s="432" t="e">
        <f t="shared" si="82"/>
        <v>#VALUE!</v>
      </c>
      <c r="G73" s="432" t="e">
        <f t="shared" si="82"/>
        <v>#VALUE!</v>
      </c>
      <c r="H73" s="432" t="e">
        <f t="shared" si="82"/>
        <v>#VALUE!</v>
      </c>
      <c r="I73" s="432" t="e">
        <f t="shared" si="82"/>
        <v>#VALUE!</v>
      </c>
      <c r="J73" s="432" t="e">
        <f t="shared" si="82"/>
        <v>#VALUE!</v>
      </c>
      <c r="K73" s="432" t="e">
        <f t="shared" si="82"/>
        <v>#VALUE!</v>
      </c>
      <c r="L73" s="432" t="e">
        <f t="shared" si="82"/>
        <v>#VALUE!</v>
      </c>
      <c r="M73" s="459"/>
    </row>
    <row r="74" spans="1:13" hidden="1" outlineLevel="1">
      <c r="B74" s="431" t="s">
        <v>162</v>
      </c>
      <c r="C74" s="433" t="e">
        <f>SUM(C63:C67,C61)</f>
        <v>#VALUE!</v>
      </c>
      <c r="D74" s="433" t="e">
        <f>SUM(D63:D67,D61)</f>
        <v>#VALUE!</v>
      </c>
      <c r="E74" s="433" t="e">
        <f t="shared" ref="E74:K74" si="83">SUM(E63:E67,E61)</f>
        <v>#VALUE!</v>
      </c>
      <c r="F74" s="433" t="e">
        <f t="shared" si="83"/>
        <v>#VALUE!</v>
      </c>
      <c r="G74" s="433" t="e">
        <f t="shared" si="83"/>
        <v>#VALUE!</v>
      </c>
      <c r="H74" s="433" t="e">
        <f t="shared" si="83"/>
        <v>#VALUE!</v>
      </c>
      <c r="I74" s="433" t="e">
        <f t="shared" si="83"/>
        <v>#VALUE!</v>
      </c>
      <c r="J74" s="433" t="e">
        <f t="shared" si="83"/>
        <v>#VALUE!</v>
      </c>
      <c r="K74" s="433" t="e">
        <f t="shared" si="83"/>
        <v>#VALUE!</v>
      </c>
      <c r="L74" s="433" t="e">
        <f>SUM(L63:L67,L61)</f>
        <v>#VALUE!</v>
      </c>
      <c r="M74" s="458"/>
    </row>
    <row r="75" spans="1:13" hidden="1" outlineLevel="1"/>
    <row r="76" spans="1:13" ht="21" hidden="1" outlineLevel="1">
      <c r="A76" s="453" t="s">
        <v>173</v>
      </c>
    </row>
    <row r="77" spans="1:13" hidden="1" outlineLevel="1">
      <c r="B77" s="424" t="s">
        <v>126</v>
      </c>
      <c r="C77" s="424" t="s">
        <v>50</v>
      </c>
      <c r="D77" s="425" t="s">
        <v>127</v>
      </c>
      <c r="E77" s="424" t="s">
        <v>17</v>
      </c>
      <c r="F77" s="425" t="s">
        <v>128</v>
      </c>
      <c r="G77" s="424" t="s">
        <v>129</v>
      </c>
      <c r="H77" s="424" t="s">
        <v>130</v>
      </c>
      <c r="I77" s="424" t="s">
        <v>131</v>
      </c>
      <c r="J77" s="424" t="s">
        <v>132</v>
      </c>
      <c r="K77" s="424" t="s">
        <v>133</v>
      </c>
      <c r="L77" s="424" t="s">
        <v>134</v>
      </c>
      <c r="M77" s="456"/>
    </row>
    <row r="78" spans="1:13" hidden="1" outlineLevel="1">
      <c r="B78" s="423" t="s">
        <v>135</v>
      </c>
      <c r="C78" s="434">
        <f t="shared" ref="C78:L80" si="84">IFERROR(C54/C27,0)</f>
        <v>0</v>
      </c>
      <c r="D78" s="434">
        <f t="shared" si="84"/>
        <v>0</v>
      </c>
      <c r="E78" s="434">
        <f t="shared" si="84"/>
        <v>0</v>
      </c>
      <c r="F78" s="434">
        <f t="shared" si="84"/>
        <v>0</v>
      </c>
      <c r="G78" s="434">
        <f t="shared" si="84"/>
        <v>0</v>
      </c>
      <c r="H78" s="434">
        <f t="shared" si="84"/>
        <v>0</v>
      </c>
      <c r="I78" s="434">
        <f t="shared" si="84"/>
        <v>0</v>
      </c>
      <c r="J78" s="434">
        <f t="shared" si="84"/>
        <v>0</v>
      </c>
      <c r="K78" s="434">
        <f t="shared" si="84"/>
        <v>0</v>
      </c>
      <c r="L78" s="434">
        <f t="shared" si="84"/>
        <v>0</v>
      </c>
      <c r="M78" s="466"/>
    </row>
    <row r="79" spans="1:13" hidden="1" outlineLevel="1">
      <c r="B79" s="423" t="s">
        <v>136</v>
      </c>
      <c r="C79" s="434">
        <f t="shared" si="84"/>
        <v>0</v>
      </c>
      <c r="D79" s="434">
        <f t="shared" si="84"/>
        <v>0</v>
      </c>
      <c r="E79" s="434">
        <f t="shared" si="84"/>
        <v>0</v>
      </c>
      <c r="F79" s="434">
        <f t="shared" si="84"/>
        <v>0</v>
      </c>
      <c r="G79" s="434">
        <f t="shared" si="84"/>
        <v>0</v>
      </c>
      <c r="H79" s="434">
        <f t="shared" si="84"/>
        <v>0</v>
      </c>
      <c r="I79" s="434">
        <f t="shared" si="84"/>
        <v>0</v>
      </c>
      <c r="J79" s="434">
        <f t="shared" si="84"/>
        <v>0</v>
      </c>
      <c r="K79" s="434">
        <f t="shared" si="84"/>
        <v>0</v>
      </c>
      <c r="L79" s="434">
        <f t="shared" si="84"/>
        <v>0</v>
      </c>
      <c r="M79" s="466"/>
    </row>
    <row r="80" spans="1:13" hidden="1" outlineLevel="1">
      <c r="B80" s="423" t="s">
        <v>137</v>
      </c>
      <c r="C80" s="434">
        <f t="shared" si="84"/>
        <v>0</v>
      </c>
      <c r="D80" s="434">
        <f t="shared" si="84"/>
        <v>0</v>
      </c>
      <c r="E80" s="434">
        <f t="shared" si="84"/>
        <v>0</v>
      </c>
      <c r="F80" s="434">
        <f t="shared" si="84"/>
        <v>0</v>
      </c>
      <c r="G80" s="434">
        <f t="shared" si="84"/>
        <v>0</v>
      </c>
      <c r="H80" s="434">
        <f t="shared" si="84"/>
        <v>0</v>
      </c>
      <c r="I80" s="434">
        <f t="shared" si="84"/>
        <v>0</v>
      </c>
      <c r="J80" s="434">
        <f t="shared" si="84"/>
        <v>0</v>
      </c>
      <c r="K80" s="434">
        <f t="shared" si="84"/>
        <v>0</v>
      </c>
      <c r="L80" s="434">
        <f t="shared" si="84"/>
        <v>0</v>
      </c>
      <c r="M80" s="466"/>
    </row>
    <row r="81" spans="2:13" hidden="1" outlineLevel="1">
      <c r="B81" s="423" t="s">
        <v>138</v>
      </c>
      <c r="C81" s="434">
        <f t="shared" ref="C81:K82" si="85">IFERROR(C57/C31,0)</f>
        <v>0</v>
      </c>
      <c r="D81" s="434">
        <f t="shared" si="85"/>
        <v>0</v>
      </c>
      <c r="E81" s="434">
        <f t="shared" si="85"/>
        <v>0</v>
      </c>
      <c r="F81" s="434">
        <f t="shared" si="85"/>
        <v>0</v>
      </c>
      <c r="G81" s="434">
        <f t="shared" si="85"/>
        <v>0</v>
      </c>
      <c r="H81" s="434">
        <f t="shared" si="85"/>
        <v>0</v>
      </c>
      <c r="I81" s="434">
        <f t="shared" si="85"/>
        <v>0</v>
      </c>
      <c r="J81" s="434">
        <f t="shared" si="85"/>
        <v>0</v>
      </c>
      <c r="K81" s="434">
        <f t="shared" si="85"/>
        <v>0</v>
      </c>
      <c r="L81" s="434">
        <f>IFERROR(L57/L31,0)</f>
        <v>0</v>
      </c>
      <c r="M81" s="466"/>
    </row>
    <row r="82" spans="2:13" hidden="1" outlineLevel="1">
      <c r="B82" s="423" t="s">
        <v>139</v>
      </c>
      <c r="C82" s="434">
        <f t="shared" si="85"/>
        <v>0</v>
      </c>
      <c r="D82" s="434">
        <f t="shared" si="85"/>
        <v>0</v>
      </c>
      <c r="E82" s="434">
        <f t="shared" si="85"/>
        <v>0</v>
      </c>
      <c r="F82" s="434">
        <f t="shared" si="85"/>
        <v>0</v>
      </c>
      <c r="G82" s="434">
        <f t="shared" si="85"/>
        <v>0</v>
      </c>
      <c r="H82" s="434">
        <f t="shared" si="85"/>
        <v>0</v>
      </c>
      <c r="I82" s="434">
        <f t="shared" si="85"/>
        <v>0</v>
      </c>
      <c r="J82" s="434">
        <f t="shared" si="85"/>
        <v>0</v>
      </c>
      <c r="K82" s="434">
        <f t="shared" si="85"/>
        <v>0</v>
      </c>
      <c r="L82" s="434">
        <f>IFERROR(L58/L32,0)</f>
        <v>0</v>
      </c>
      <c r="M82" s="466"/>
    </row>
    <row r="83" spans="2:13" hidden="1" outlineLevel="1">
      <c r="B83" s="423" t="s">
        <v>23</v>
      </c>
      <c r="C83" s="434">
        <f t="shared" ref="C83:L91" si="86">IFERROR(C59/C34,0)</f>
        <v>0</v>
      </c>
      <c r="D83" s="434">
        <f t="shared" si="86"/>
        <v>0</v>
      </c>
      <c r="E83" s="434">
        <f t="shared" si="86"/>
        <v>0</v>
      </c>
      <c r="F83" s="434">
        <f t="shared" si="86"/>
        <v>0</v>
      </c>
      <c r="G83" s="434">
        <f t="shared" si="86"/>
        <v>0</v>
      </c>
      <c r="H83" s="434">
        <f t="shared" si="86"/>
        <v>0</v>
      </c>
      <c r="I83" s="434">
        <f t="shared" si="86"/>
        <v>0</v>
      </c>
      <c r="J83" s="434">
        <f t="shared" si="86"/>
        <v>0</v>
      </c>
      <c r="K83" s="434">
        <f t="shared" si="86"/>
        <v>0</v>
      </c>
      <c r="L83" s="434">
        <f t="shared" si="86"/>
        <v>0</v>
      </c>
      <c r="M83" s="466"/>
    </row>
    <row r="84" spans="2:13" hidden="1" outlineLevel="1">
      <c r="B84" s="423" t="s">
        <v>140</v>
      </c>
      <c r="C84" s="434">
        <f t="shared" si="86"/>
        <v>0</v>
      </c>
      <c r="D84" s="434">
        <f t="shared" si="86"/>
        <v>0</v>
      </c>
      <c r="E84" s="434">
        <f t="shared" si="86"/>
        <v>0</v>
      </c>
      <c r="F84" s="434">
        <f t="shared" si="86"/>
        <v>0</v>
      </c>
      <c r="G84" s="434">
        <f t="shared" si="86"/>
        <v>0</v>
      </c>
      <c r="H84" s="434">
        <f t="shared" si="86"/>
        <v>0</v>
      </c>
      <c r="I84" s="434">
        <f t="shared" si="86"/>
        <v>0</v>
      </c>
      <c r="J84" s="434">
        <f t="shared" si="86"/>
        <v>0</v>
      </c>
      <c r="K84" s="434">
        <f t="shared" si="86"/>
        <v>0</v>
      </c>
      <c r="L84" s="434">
        <f t="shared" si="86"/>
        <v>0</v>
      </c>
      <c r="M84" s="466"/>
    </row>
    <row r="85" spans="2:13" hidden="1" outlineLevel="1">
      <c r="B85" s="423" t="s">
        <v>141</v>
      </c>
      <c r="C85" s="434">
        <f t="shared" si="86"/>
        <v>0</v>
      </c>
      <c r="D85" s="434">
        <f t="shared" si="86"/>
        <v>0</v>
      </c>
      <c r="E85" s="434">
        <f t="shared" si="86"/>
        <v>0</v>
      </c>
      <c r="F85" s="434">
        <f t="shared" si="86"/>
        <v>0</v>
      </c>
      <c r="G85" s="434">
        <f t="shared" si="86"/>
        <v>0</v>
      </c>
      <c r="H85" s="434">
        <f t="shared" si="86"/>
        <v>0</v>
      </c>
      <c r="I85" s="434">
        <f t="shared" si="86"/>
        <v>0</v>
      </c>
      <c r="J85" s="434">
        <f t="shared" si="86"/>
        <v>0</v>
      </c>
      <c r="K85" s="434">
        <f t="shared" si="86"/>
        <v>0</v>
      </c>
      <c r="L85" s="434">
        <f t="shared" si="86"/>
        <v>0</v>
      </c>
      <c r="M85" s="466"/>
    </row>
    <row r="86" spans="2:13" hidden="1" outlineLevel="1">
      <c r="B86" s="423" t="s">
        <v>142</v>
      </c>
      <c r="C86" s="434">
        <f t="shared" si="86"/>
        <v>0</v>
      </c>
      <c r="D86" s="434">
        <f t="shared" si="86"/>
        <v>0</v>
      </c>
      <c r="E86" s="434">
        <f t="shared" si="86"/>
        <v>0</v>
      </c>
      <c r="F86" s="434">
        <f t="shared" si="86"/>
        <v>0</v>
      </c>
      <c r="G86" s="434">
        <f t="shared" si="86"/>
        <v>0</v>
      </c>
      <c r="H86" s="434">
        <f t="shared" si="86"/>
        <v>0</v>
      </c>
      <c r="I86" s="434">
        <f t="shared" si="86"/>
        <v>0</v>
      </c>
      <c r="J86" s="434">
        <f t="shared" si="86"/>
        <v>0</v>
      </c>
      <c r="K86" s="434">
        <f t="shared" si="86"/>
        <v>0</v>
      </c>
      <c r="L86" s="434">
        <f t="shared" si="86"/>
        <v>0</v>
      </c>
      <c r="M86" s="466"/>
    </row>
    <row r="87" spans="2:13" hidden="1" outlineLevel="1">
      <c r="B87" s="423" t="s">
        <v>143</v>
      </c>
      <c r="C87" s="434">
        <f t="shared" si="86"/>
        <v>0</v>
      </c>
      <c r="D87" s="434">
        <f t="shared" si="86"/>
        <v>0</v>
      </c>
      <c r="E87" s="434">
        <f t="shared" si="86"/>
        <v>0</v>
      </c>
      <c r="F87" s="434">
        <f t="shared" si="86"/>
        <v>0</v>
      </c>
      <c r="G87" s="434">
        <f t="shared" si="86"/>
        <v>0</v>
      </c>
      <c r="H87" s="434">
        <f t="shared" si="86"/>
        <v>0</v>
      </c>
      <c r="I87" s="434">
        <f t="shared" si="86"/>
        <v>0</v>
      </c>
      <c r="J87" s="434">
        <f t="shared" si="86"/>
        <v>0</v>
      </c>
      <c r="K87" s="434">
        <f t="shared" si="86"/>
        <v>0</v>
      </c>
      <c r="L87" s="434">
        <f t="shared" si="86"/>
        <v>0</v>
      </c>
      <c r="M87" s="466"/>
    </row>
    <row r="88" spans="2:13" hidden="1" outlineLevel="1">
      <c r="B88" s="423" t="s">
        <v>145</v>
      </c>
      <c r="C88" s="434">
        <f t="shared" si="86"/>
        <v>0</v>
      </c>
      <c r="D88" s="434">
        <f t="shared" si="86"/>
        <v>0</v>
      </c>
      <c r="E88" s="434">
        <f t="shared" si="86"/>
        <v>0</v>
      </c>
      <c r="F88" s="434">
        <f t="shared" si="86"/>
        <v>0</v>
      </c>
      <c r="G88" s="434">
        <f t="shared" si="86"/>
        <v>0</v>
      </c>
      <c r="H88" s="434">
        <f t="shared" si="86"/>
        <v>0</v>
      </c>
      <c r="I88" s="434">
        <f t="shared" si="86"/>
        <v>0</v>
      </c>
      <c r="J88" s="434">
        <f t="shared" si="86"/>
        <v>0</v>
      </c>
      <c r="K88" s="434">
        <f t="shared" si="86"/>
        <v>0</v>
      </c>
      <c r="L88" s="434">
        <f t="shared" si="86"/>
        <v>0</v>
      </c>
      <c r="M88" s="466"/>
    </row>
    <row r="89" spans="2:13" hidden="1" outlineLevel="1">
      <c r="B89" s="423" t="s">
        <v>147</v>
      </c>
      <c r="C89" s="434">
        <f t="shared" si="86"/>
        <v>0</v>
      </c>
      <c r="D89" s="434">
        <f t="shared" si="86"/>
        <v>0</v>
      </c>
      <c r="E89" s="434">
        <f t="shared" si="86"/>
        <v>0</v>
      </c>
      <c r="F89" s="434">
        <f t="shared" si="86"/>
        <v>0</v>
      </c>
      <c r="G89" s="434">
        <f t="shared" si="86"/>
        <v>0</v>
      </c>
      <c r="H89" s="434">
        <f t="shared" si="86"/>
        <v>0</v>
      </c>
      <c r="I89" s="434">
        <f t="shared" si="86"/>
        <v>0</v>
      </c>
      <c r="J89" s="434">
        <f t="shared" si="86"/>
        <v>0</v>
      </c>
      <c r="K89" s="434">
        <f t="shared" si="86"/>
        <v>0</v>
      </c>
      <c r="L89" s="434">
        <f t="shared" si="86"/>
        <v>0</v>
      </c>
      <c r="M89" s="466"/>
    </row>
    <row r="90" spans="2:13" hidden="1" outlineLevel="1">
      <c r="B90" s="423" t="s">
        <v>146</v>
      </c>
      <c r="C90" s="434">
        <f t="shared" si="86"/>
        <v>0</v>
      </c>
      <c r="D90" s="434">
        <f t="shared" si="86"/>
        <v>0</v>
      </c>
      <c r="E90" s="434">
        <f t="shared" si="86"/>
        <v>0</v>
      </c>
      <c r="F90" s="434">
        <f t="shared" si="86"/>
        <v>0</v>
      </c>
      <c r="G90" s="434">
        <f t="shared" si="86"/>
        <v>0</v>
      </c>
      <c r="H90" s="434">
        <f t="shared" si="86"/>
        <v>0</v>
      </c>
      <c r="I90" s="434">
        <f t="shared" si="86"/>
        <v>0</v>
      </c>
      <c r="J90" s="434">
        <f t="shared" si="86"/>
        <v>0</v>
      </c>
      <c r="K90" s="434">
        <f t="shared" si="86"/>
        <v>0</v>
      </c>
      <c r="L90" s="434">
        <f t="shared" si="86"/>
        <v>0</v>
      </c>
      <c r="M90" s="466"/>
    </row>
    <row r="91" spans="2:13" hidden="1" outlineLevel="1">
      <c r="B91" s="423" t="s">
        <v>144</v>
      </c>
      <c r="C91" s="434">
        <f t="shared" si="86"/>
        <v>0</v>
      </c>
      <c r="D91" s="434">
        <f t="shared" si="86"/>
        <v>0</v>
      </c>
      <c r="E91" s="434">
        <f t="shared" si="86"/>
        <v>0</v>
      </c>
      <c r="F91" s="434">
        <f t="shared" si="86"/>
        <v>0</v>
      </c>
      <c r="G91" s="434">
        <f t="shared" si="86"/>
        <v>0</v>
      </c>
      <c r="H91" s="434">
        <f t="shared" si="86"/>
        <v>0</v>
      </c>
      <c r="I91" s="434">
        <f t="shared" si="86"/>
        <v>0</v>
      </c>
      <c r="J91" s="434">
        <f t="shared" si="86"/>
        <v>0</v>
      </c>
      <c r="K91" s="434">
        <f t="shared" si="86"/>
        <v>0</v>
      </c>
      <c r="L91" s="434">
        <f t="shared" si="86"/>
        <v>0</v>
      </c>
      <c r="M91" s="466"/>
    </row>
    <row r="92" spans="2:13" hidden="1" outlineLevel="1">
      <c r="B92" s="423" t="s">
        <v>159</v>
      </c>
      <c r="C92" s="434">
        <f t="shared" ref="C92:K94" si="87">IFERROR(C68/C44,0)</f>
        <v>0</v>
      </c>
      <c r="D92" s="434">
        <f t="shared" si="87"/>
        <v>0</v>
      </c>
      <c r="E92" s="434">
        <f t="shared" si="87"/>
        <v>0</v>
      </c>
      <c r="F92" s="434">
        <f t="shared" si="87"/>
        <v>0</v>
      </c>
      <c r="G92" s="434">
        <f t="shared" si="87"/>
        <v>0</v>
      </c>
      <c r="H92" s="434">
        <f t="shared" si="87"/>
        <v>0</v>
      </c>
      <c r="I92" s="434">
        <f t="shared" si="87"/>
        <v>0</v>
      </c>
      <c r="J92" s="434">
        <f t="shared" si="87"/>
        <v>0</v>
      </c>
      <c r="K92" s="434">
        <f t="shared" si="87"/>
        <v>0</v>
      </c>
      <c r="L92" s="434">
        <f>IFERROR(L68/L44,0)</f>
        <v>0</v>
      </c>
      <c r="M92" s="466"/>
    </row>
    <row r="93" spans="2:13" hidden="1" outlineLevel="1">
      <c r="B93" s="423" t="s">
        <v>160</v>
      </c>
      <c r="C93" s="434">
        <f t="shared" si="87"/>
        <v>0</v>
      </c>
      <c r="D93" s="434">
        <f t="shared" si="87"/>
        <v>0</v>
      </c>
      <c r="E93" s="434">
        <f t="shared" si="87"/>
        <v>0</v>
      </c>
      <c r="F93" s="434">
        <f t="shared" si="87"/>
        <v>0</v>
      </c>
      <c r="G93" s="434">
        <f t="shared" si="87"/>
        <v>0</v>
      </c>
      <c r="H93" s="434">
        <f t="shared" si="87"/>
        <v>0</v>
      </c>
      <c r="I93" s="434">
        <f t="shared" si="87"/>
        <v>0</v>
      </c>
      <c r="J93" s="434">
        <f t="shared" si="87"/>
        <v>0</v>
      </c>
      <c r="K93" s="434">
        <f t="shared" si="87"/>
        <v>0</v>
      </c>
      <c r="L93" s="434">
        <f>IFERROR(L69/L45,0)</f>
        <v>0</v>
      </c>
      <c r="M93" s="466"/>
    </row>
    <row r="94" spans="2:13" hidden="1" outlineLevel="1">
      <c r="B94" s="423" t="s">
        <v>161</v>
      </c>
      <c r="C94" s="434">
        <f t="shared" si="87"/>
        <v>0</v>
      </c>
      <c r="D94" s="434">
        <f t="shared" si="87"/>
        <v>0</v>
      </c>
      <c r="E94" s="434">
        <f t="shared" si="87"/>
        <v>0</v>
      </c>
      <c r="F94" s="434">
        <f t="shared" si="87"/>
        <v>0</v>
      </c>
      <c r="G94" s="434">
        <f t="shared" si="87"/>
        <v>0</v>
      </c>
      <c r="H94" s="434">
        <f t="shared" si="87"/>
        <v>0</v>
      </c>
      <c r="I94" s="434">
        <f t="shared" si="87"/>
        <v>0</v>
      </c>
      <c r="J94" s="434">
        <f t="shared" si="87"/>
        <v>0</v>
      </c>
      <c r="K94" s="434">
        <f t="shared" si="87"/>
        <v>0</v>
      </c>
      <c r="L94" s="434">
        <f>IFERROR(L70/L46,0)</f>
        <v>0</v>
      </c>
      <c r="M94" s="466"/>
    </row>
    <row r="95" spans="2:13" hidden="1" outlineLevel="1">
      <c r="B95" s="428" t="s">
        <v>134</v>
      </c>
      <c r="C95" s="435">
        <f t="shared" ref="C95:L95" si="88">IFERROR((C20/C47)-1,0)</f>
        <v>0</v>
      </c>
      <c r="D95" s="435">
        <f t="shared" si="88"/>
        <v>0</v>
      </c>
      <c r="E95" s="435">
        <f t="shared" si="88"/>
        <v>0</v>
      </c>
      <c r="F95" s="435">
        <f t="shared" si="88"/>
        <v>0</v>
      </c>
      <c r="G95" s="435">
        <f t="shared" si="88"/>
        <v>0</v>
      </c>
      <c r="H95" s="435">
        <f t="shared" si="88"/>
        <v>0</v>
      </c>
      <c r="I95" s="435">
        <f t="shared" si="88"/>
        <v>0</v>
      </c>
      <c r="J95" s="435">
        <f t="shared" si="88"/>
        <v>0</v>
      </c>
      <c r="K95" s="435">
        <f t="shared" si="88"/>
        <v>0</v>
      </c>
      <c r="L95" s="435">
        <f t="shared" si="88"/>
        <v>0</v>
      </c>
      <c r="M95" s="467"/>
    </row>
    <row r="96" spans="2:13" hidden="1" outlineLevel="1"/>
    <row r="97" spans="1:51" hidden="1" outlineLevel="1"/>
    <row r="98" spans="1:51" hidden="1" outlineLevel="1">
      <c r="B98" s="431" t="s">
        <v>162</v>
      </c>
      <c r="C98" s="432" t="e">
        <f>C74/C50</f>
        <v>#VALUE!</v>
      </c>
      <c r="D98" s="432" t="e">
        <f t="shared" ref="D98:L98" si="89">D74/D50</f>
        <v>#VALUE!</v>
      </c>
      <c r="E98" s="432" t="e">
        <f t="shared" si="89"/>
        <v>#VALUE!</v>
      </c>
      <c r="F98" s="432" t="e">
        <f t="shared" si="89"/>
        <v>#VALUE!</v>
      </c>
      <c r="G98" s="432" t="e">
        <f t="shared" si="89"/>
        <v>#VALUE!</v>
      </c>
      <c r="H98" s="432" t="e">
        <f t="shared" si="89"/>
        <v>#VALUE!</v>
      </c>
      <c r="I98" s="432" t="e">
        <f t="shared" si="89"/>
        <v>#VALUE!</v>
      </c>
      <c r="J98" s="432" t="e">
        <f t="shared" si="89"/>
        <v>#VALUE!</v>
      </c>
      <c r="K98" s="432" t="e">
        <f t="shared" si="89"/>
        <v>#VALUE!</v>
      </c>
      <c r="L98" s="432" t="e">
        <f t="shared" si="89"/>
        <v>#VALUE!</v>
      </c>
      <c r="M98" s="459"/>
    </row>
    <row r="99" spans="1:51" collapsed="1">
      <c r="C99" s="432"/>
    </row>
    <row r="100" spans="1:51">
      <c r="D100" s="431" t="s">
        <v>174</v>
      </c>
      <c r="E100" s="423" t="s">
        <v>175</v>
      </c>
      <c r="F100" s="431"/>
      <c r="Q100" s="431" t="s">
        <v>174</v>
      </c>
      <c r="R100" s="423" t="s">
        <v>175</v>
      </c>
      <c r="S100" s="431"/>
      <c r="AD100" s="431" t="s">
        <v>174</v>
      </c>
      <c r="AE100" s="423" t="s">
        <v>175</v>
      </c>
      <c r="AF100" s="431"/>
      <c r="AS100" s="431"/>
    </row>
    <row r="101" spans="1:51">
      <c r="B101" s="468" t="s">
        <v>152</v>
      </c>
      <c r="C101" s="430">
        <f>SUMIF($A$27:$A$46,$B101,C$27:C$46)</f>
        <v>30846280391</v>
      </c>
      <c r="D101" s="430">
        <f>[29]Sheet1!J50*1000000</f>
        <v>28934000000</v>
      </c>
      <c r="E101" s="430">
        <f>C101-D101</f>
        <v>1912280391</v>
      </c>
      <c r="O101" s="468" t="s">
        <v>152</v>
      </c>
      <c r="P101" s="430">
        <f>SUMIF($A$27:$A$46,$B101,P$27:P$46)</f>
        <v>62726648091</v>
      </c>
      <c r="Q101" s="430">
        <f>[29]Sheet1!J36*1000000</f>
        <v>59945000000</v>
      </c>
      <c r="R101" s="430">
        <f>P101-Q101</f>
        <v>2781648091</v>
      </c>
      <c r="AB101" s="468" t="s">
        <v>152</v>
      </c>
      <c r="AC101" s="430">
        <f>SUMIF($A$27:$A$46,$B101,AC$27:AC$46)</f>
        <v>95632807872</v>
      </c>
      <c r="AD101" s="430">
        <f>[29]Sheet1!J22*1000000</f>
        <v>93698000000</v>
      </c>
      <c r="AE101" s="430">
        <f>AC101-AD101</f>
        <v>1934807872</v>
      </c>
    </row>
    <row r="102" spans="1:51">
      <c r="B102" s="468" t="s">
        <v>156</v>
      </c>
      <c r="C102" s="430">
        <f>SUMIF($A$27:$A$46,$B102,C$27:C$46)</f>
        <v>12105917371</v>
      </c>
      <c r="D102" s="430">
        <f>[29]Sheet1!J54*1000000</f>
        <v>11716000000</v>
      </c>
      <c r="E102" s="430">
        <f>C102-D102</f>
        <v>389917371</v>
      </c>
      <c r="O102" s="468" t="s">
        <v>156</v>
      </c>
      <c r="P102" s="430">
        <f>SUMIF($A$27:$A$46,$B102,P$27:P$46)</f>
        <v>24154393854.481102</v>
      </c>
      <c r="Q102" s="430">
        <f>[29]Sheet1!J40*1000000</f>
        <v>23420000000</v>
      </c>
      <c r="R102" s="430">
        <f>P102-Q102</f>
        <v>734393854.48110199</v>
      </c>
      <c r="AB102" s="468" t="s">
        <v>156</v>
      </c>
      <c r="AC102" s="430">
        <f>SUMIF($A$27:$A$46,$B102,AC$27:AC$46)</f>
        <v>36769310157.359901</v>
      </c>
      <c r="AD102" s="430">
        <f>[29]Sheet1!J26*1000000</f>
        <v>35919000000</v>
      </c>
      <c r="AE102" s="430">
        <f>AC102-AD102</f>
        <v>850310157.35990143</v>
      </c>
    </row>
    <row r="103" spans="1:51">
      <c r="B103" s="468" t="s">
        <v>158</v>
      </c>
      <c r="C103" s="430">
        <f>SUMIF($A$27:$A$46,$B103,C$27:C$46)</f>
        <v>2873735244.2349997</v>
      </c>
      <c r="D103" s="430">
        <f>[29]Sheet1!J55*1000000</f>
        <v>2739000000</v>
      </c>
      <c r="E103" s="430">
        <f>C103-D103</f>
        <v>134735244.23499966</v>
      </c>
      <c r="O103" s="468" t="s">
        <v>158</v>
      </c>
      <c r="P103" s="430">
        <f>SUMIF($A$27:$A$46,$B103,P$27:P$46)</f>
        <v>6296041254.6842346</v>
      </c>
      <c r="Q103" s="430">
        <f>[29]Sheet1!J41*1000000</f>
        <v>6044000000</v>
      </c>
      <c r="R103" s="430">
        <f>P103-Q103</f>
        <v>252041254.68423462</v>
      </c>
      <c r="AB103" s="468" t="s">
        <v>158</v>
      </c>
      <c r="AC103" s="430">
        <f>SUMIF($A$27:$A$46,$B103,AC$27:AC$46)</f>
        <v>9707965373.5036659</v>
      </c>
      <c r="AD103" s="430">
        <f>[29]Sheet1!J27*1000000</f>
        <v>9229000000</v>
      </c>
      <c r="AE103" s="430">
        <f>AC103-AD103</f>
        <v>478965373.50366592</v>
      </c>
    </row>
    <row r="104" spans="1:51">
      <c r="B104" s="423" t="s">
        <v>176</v>
      </c>
      <c r="C104" s="430">
        <f>SUM(C101:C103)</f>
        <v>45825933006.235001</v>
      </c>
      <c r="D104" s="430">
        <f>SUM(D101:D103)</f>
        <v>43389000000</v>
      </c>
      <c r="E104" s="430">
        <f>C104-D104</f>
        <v>2436933006.2350006</v>
      </c>
      <c r="O104" s="423" t="s">
        <v>176</v>
      </c>
      <c r="P104" s="430">
        <f>SUM(P101:P103)</f>
        <v>93177083200.165344</v>
      </c>
      <c r="Q104" s="430">
        <f>SUM(Q101:Q103)</f>
        <v>89409000000</v>
      </c>
      <c r="R104" s="430">
        <f>P104-Q104</f>
        <v>3768083200.1653442</v>
      </c>
      <c r="AB104" s="423" t="s">
        <v>176</v>
      </c>
      <c r="AC104" s="430">
        <f>SUM(AC101:AC103)</f>
        <v>142110083402.86356</v>
      </c>
      <c r="AD104" s="430">
        <f>SUM(AD101:AD103)</f>
        <v>138846000000</v>
      </c>
      <c r="AE104" s="430">
        <f>AC104-AD104</f>
        <v>3264083402.8635559</v>
      </c>
    </row>
    <row r="107" spans="1:51" s="446" customFormat="1">
      <c r="A107" s="476"/>
      <c r="M107" s="477"/>
    </row>
    <row r="108" spans="1:51">
      <c r="B108" s="431" t="s">
        <v>186</v>
      </c>
      <c r="C108" s="424" t="s">
        <v>50</v>
      </c>
      <c r="D108" s="425" t="s">
        <v>127</v>
      </c>
      <c r="E108" s="424" t="s">
        <v>17</v>
      </c>
      <c r="F108" s="425" t="s">
        <v>128</v>
      </c>
      <c r="G108" s="424" t="s">
        <v>129</v>
      </c>
      <c r="H108" s="424" t="s">
        <v>130</v>
      </c>
      <c r="I108" s="424" t="s">
        <v>131</v>
      </c>
      <c r="J108" s="424" t="s">
        <v>132</v>
      </c>
      <c r="K108" s="424" t="s">
        <v>133</v>
      </c>
      <c r="L108" s="424" t="s">
        <v>134</v>
      </c>
      <c r="P108" s="424" t="s">
        <v>50</v>
      </c>
      <c r="Q108" s="425" t="s">
        <v>127</v>
      </c>
      <c r="R108" s="424" t="s">
        <v>17</v>
      </c>
      <c r="S108" s="425" t="s">
        <v>128</v>
      </c>
      <c r="T108" s="424" t="s">
        <v>129</v>
      </c>
      <c r="U108" s="424" t="s">
        <v>130</v>
      </c>
      <c r="V108" s="424" t="s">
        <v>131</v>
      </c>
      <c r="W108" s="424" t="s">
        <v>132</v>
      </c>
      <c r="X108" s="424" t="s">
        <v>133</v>
      </c>
      <c r="Y108" s="424" t="s">
        <v>134</v>
      </c>
      <c r="AC108" s="424" t="s">
        <v>50</v>
      </c>
      <c r="AD108" s="425" t="s">
        <v>127</v>
      </c>
      <c r="AE108" s="424" t="s">
        <v>17</v>
      </c>
      <c r="AF108" s="425" t="s">
        <v>128</v>
      </c>
      <c r="AG108" s="424" t="s">
        <v>129</v>
      </c>
      <c r="AH108" s="424" t="s">
        <v>130</v>
      </c>
      <c r="AI108" s="424" t="s">
        <v>131</v>
      </c>
      <c r="AJ108" s="424" t="s">
        <v>132</v>
      </c>
      <c r="AK108" s="424" t="s">
        <v>133</v>
      </c>
      <c r="AL108" s="424" t="s">
        <v>134</v>
      </c>
      <c r="AP108" s="424" t="s">
        <v>50</v>
      </c>
      <c r="AQ108" s="425" t="s">
        <v>127</v>
      </c>
      <c r="AR108" s="424" t="s">
        <v>17</v>
      </c>
      <c r="AS108" s="425" t="s">
        <v>128</v>
      </c>
      <c r="AT108" s="424" t="s">
        <v>129</v>
      </c>
      <c r="AU108" s="424" t="s">
        <v>130</v>
      </c>
      <c r="AV108" s="424" t="s">
        <v>131</v>
      </c>
      <c r="AW108" s="424" t="s">
        <v>132</v>
      </c>
      <c r="AX108" s="424" t="s">
        <v>133</v>
      </c>
      <c r="AY108" s="424" t="s">
        <v>134</v>
      </c>
    </row>
    <row r="109" spans="1:51">
      <c r="B109" s="452" t="s">
        <v>183</v>
      </c>
      <c r="C109" s="447">
        <f>SUM(C$27,C$30,C$33)</f>
        <v>30846280391</v>
      </c>
      <c r="D109" s="447">
        <f t="shared" ref="D109:K109" si="90">SUM(D$27,D$30,D$33)</f>
        <v>8567957571.7070789</v>
      </c>
      <c r="E109" s="447">
        <f t="shared" si="90"/>
        <v>3092567605.2802038</v>
      </c>
      <c r="F109" s="447">
        <f t="shared" si="90"/>
        <v>1922648844.9759068</v>
      </c>
      <c r="G109" s="447">
        <f t="shared" si="90"/>
        <v>1238441157.9797804</v>
      </c>
      <c r="H109" s="447">
        <f t="shared" si="90"/>
        <v>684207686.99612653</v>
      </c>
      <c r="I109" s="447">
        <f t="shared" si="90"/>
        <v>3552741121.4509683</v>
      </c>
      <c r="J109" s="447">
        <f t="shared" si="90"/>
        <v>2913753025.3745804</v>
      </c>
      <c r="K109" s="447">
        <f t="shared" si="90"/>
        <v>638988096.07638836</v>
      </c>
      <c r="L109" s="447">
        <f>SUM(L$27,L$30,L$33)</f>
        <v>39414237962.707077</v>
      </c>
      <c r="O109" s="452" t="s">
        <v>183</v>
      </c>
      <c r="P109" s="447">
        <f>SUM(P$27,P$30,P$33)</f>
        <v>62726648091</v>
      </c>
      <c r="Q109" s="447">
        <f t="shared" ref="Q109:Y109" si="91">SUM(Q$27,Q$30,Q$33)</f>
        <v>18449271826.534161</v>
      </c>
      <c r="R109" s="447">
        <f t="shared" si="91"/>
        <v>5573015985.1146059</v>
      </c>
      <c r="S109" s="447">
        <f t="shared" si="91"/>
        <v>4413078248.8081741</v>
      </c>
      <c r="T109" s="447">
        <f t="shared" si="91"/>
        <v>3047366865.7064552</v>
      </c>
      <c r="U109" s="447">
        <f t="shared" si="91"/>
        <v>1365711383.1017187</v>
      </c>
      <c r="V109" s="447">
        <f t="shared" si="91"/>
        <v>8463177592.6113787</v>
      </c>
      <c r="W109" s="447">
        <f t="shared" si="91"/>
        <v>7874488740.3244438</v>
      </c>
      <c r="X109" s="447">
        <f t="shared" si="91"/>
        <v>588688852.28693581</v>
      </c>
      <c r="Y109" s="447">
        <f t="shared" si="91"/>
        <v>81175919917.534149</v>
      </c>
      <c r="AB109" s="452" t="s">
        <v>183</v>
      </c>
      <c r="AC109" s="447">
        <f>SUM(AC$27,AC$30,AC$33)</f>
        <v>95632807872</v>
      </c>
      <c r="AD109" s="447">
        <f t="shared" ref="AD109:AL109" si="92">SUM(AD$27,AD$30,AD$33)</f>
        <v>28277745149.407593</v>
      </c>
      <c r="AE109" s="447">
        <f t="shared" si="92"/>
        <v>8661437984.756773</v>
      </c>
      <c r="AF109" s="447">
        <f t="shared" si="92"/>
        <v>6623154229.9499979</v>
      </c>
      <c r="AG109" s="447">
        <f t="shared" si="92"/>
        <v>4603679919.4878607</v>
      </c>
      <c r="AH109" s="447">
        <f t="shared" si="92"/>
        <v>2019474310.4621375</v>
      </c>
      <c r="AI109" s="447">
        <f t="shared" si="92"/>
        <v>12993152934.700823</v>
      </c>
      <c r="AJ109" s="447">
        <f t="shared" si="92"/>
        <v>12085240243.667732</v>
      </c>
      <c r="AK109" s="447">
        <f t="shared" si="92"/>
        <v>907912691.03309131</v>
      </c>
      <c r="AL109" s="447">
        <f t="shared" si="92"/>
        <v>123910553021.40759</v>
      </c>
      <c r="AO109" s="452" t="s">
        <v>183</v>
      </c>
      <c r="AP109" s="447">
        <f>SUM(AP$27,AP$30,AP$33)</f>
        <v>125776654037</v>
      </c>
      <c r="AQ109" s="447">
        <f t="shared" ref="AQ109:AY109" si="93">SUM(AQ$27,AQ$30,AQ$33)</f>
        <v>38311750312.512863</v>
      </c>
      <c r="AR109" s="447">
        <f t="shared" si="93"/>
        <v>12333405471.820108</v>
      </c>
      <c r="AS109" s="447">
        <f t="shared" si="93"/>
        <v>8800957617.4124546</v>
      </c>
      <c r="AT109" s="447">
        <f t="shared" si="93"/>
        <v>6216808374.7865448</v>
      </c>
      <c r="AU109" s="447">
        <f t="shared" si="93"/>
        <v>2584149242.6259103</v>
      </c>
      <c r="AV109" s="447">
        <f t="shared" si="93"/>
        <v>17177387223.280293</v>
      </c>
      <c r="AW109" s="447">
        <f t="shared" si="93"/>
        <v>15851162429.731409</v>
      </c>
      <c r="AX109" s="447">
        <f t="shared" si="93"/>
        <v>1326224793.5488853</v>
      </c>
      <c r="AY109" s="447">
        <f t="shared" si="93"/>
        <v>164088404349.51285</v>
      </c>
    </row>
    <row r="110" spans="1:51">
      <c r="B110" s="450" t="s">
        <v>184</v>
      </c>
      <c r="C110" s="448">
        <f>SUM(C$34:C$36,C$38:C$42)</f>
        <v>12105917371</v>
      </c>
      <c r="D110" s="448">
        <f t="shared" ref="D110:K110" si="94">SUM(D$34:D$36,D$38:D$42)</f>
        <v>38019253433.870026</v>
      </c>
      <c r="E110" s="448">
        <f t="shared" si="94"/>
        <v>13672626545.552265</v>
      </c>
      <c r="F110" s="448">
        <f t="shared" si="94"/>
        <v>17120382935.890045</v>
      </c>
      <c r="G110" s="448">
        <f t="shared" si="94"/>
        <v>15501500918.92837</v>
      </c>
      <c r="H110" s="448">
        <f t="shared" si="94"/>
        <v>1618882016.9616747</v>
      </c>
      <c r="I110" s="448">
        <f t="shared" si="94"/>
        <v>7226243952.4277153</v>
      </c>
      <c r="J110" s="448">
        <f t="shared" si="94"/>
        <v>2692934516.5391617</v>
      </c>
      <c r="K110" s="448">
        <f t="shared" si="94"/>
        <v>4533309435.8885536</v>
      </c>
      <c r="L110" s="448">
        <f>SUM(L$34:L$36,L$38:L$42)</f>
        <v>50125170804.870026</v>
      </c>
      <c r="O110" s="450" t="s">
        <v>184</v>
      </c>
      <c r="P110" s="448">
        <f>SUM(P$34:P$36,P$38:P$42)</f>
        <v>24154393854.481102</v>
      </c>
      <c r="Q110" s="448">
        <f t="shared" ref="Q110:Y110" si="95">SUM(Q$34:Q$36,Q$38:Q$42)</f>
        <v>76620122127.465363</v>
      </c>
      <c r="R110" s="448">
        <f t="shared" si="95"/>
        <v>28048366293.746643</v>
      </c>
      <c r="S110" s="448">
        <f t="shared" si="95"/>
        <v>31458529108.830509</v>
      </c>
      <c r="T110" s="448">
        <f t="shared" si="95"/>
        <v>27710270445.997395</v>
      </c>
      <c r="U110" s="448">
        <f t="shared" si="95"/>
        <v>3748258662.8331156</v>
      </c>
      <c r="V110" s="448">
        <f t="shared" si="95"/>
        <v>17113226724.888189</v>
      </c>
      <c r="W110" s="448">
        <f t="shared" si="95"/>
        <v>8303358486.5047207</v>
      </c>
      <c r="X110" s="448">
        <f t="shared" si="95"/>
        <v>8809868238.3834686</v>
      </c>
      <c r="Y110" s="448">
        <f t="shared" si="95"/>
        <v>100774515981.94644</v>
      </c>
      <c r="AB110" s="450" t="s">
        <v>184</v>
      </c>
      <c r="AC110" s="448">
        <f>SUM(AC$34:AC$36,AC$38:AC$42)</f>
        <v>36769310157.359901</v>
      </c>
      <c r="AD110" s="448">
        <f t="shared" ref="AD110:AL110" si="96">SUM(AD$34:AD$36,AD$38:AD$42)</f>
        <v>117104670966.67451</v>
      </c>
      <c r="AE110" s="448">
        <f t="shared" si="96"/>
        <v>43056371893.045227</v>
      </c>
      <c r="AF110" s="448">
        <f t="shared" si="96"/>
        <v>47688004272.078079</v>
      </c>
      <c r="AG110" s="448">
        <f t="shared" si="96"/>
        <v>42361424432.497635</v>
      </c>
      <c r="AH110" s="448">
        <f t="shared" si="96"/>
        <v>5326579839.5804577</v>
      </c>
      <c r="AI110" s="448">
        <f t="shared" si="96"/>
        <v>26360294801.551193</v>
      </c>
      <c r="AJ110" s="448">
        <f t="shared" si="96"/>
        <v>12655269234.920645</v>
      </c>
      <c r="AK110" s="448">
        <f t="shared" si="96"/>
        <v>13705025566.630552</v>
      </c>
      <c r="AL110" s="448">
        <f t="shared" si="96"/>
        <v>153873981124.03439</v>
      </c>
      <c r="AO110" s="450" t="s">
        <v>184</v>
      </c>
      <c r="AP110" s="448">
        <f>SUM(AP$34:AP$36,AP$38:AP$42)</f>
        <v>49503828169.144691</v>
      </c>
      <c r="AQ110" s="448">
        <f t="shared" ref="AQ110:AY110" si="97">SUM(AQ$34:AQ$36,AQ$38:AQ$42)</f>
        <v>161023763772.86539</v>
      </c>
      <c r="AR110" s="448">
        <f t="shared" si="97"/>
        <v>58937844915.308533</v>
      </c>
      <c r="AS110" s="448">
        <f t="shared" si="97"/>
        <v>65363508005.848602</v>
      </c>
      <c r="AT110" s="448">
        <f t="shared" si="97"/>
        <v>58336532011.1595</v>
      </c>
      <c r="AU110" s="448">
        <f t="shared" si="97"/>
        <v>7026975994.6891022</v>
      </c>
      <c r="AV110" s="448">
        <f t="shared" si="97"/>
        <v>36722410851.708252</v>
      </c>
      <c r="AW110" s="448">
        <f t="shared" si="97"/>
        <v>17733408880.94437</v>
      </c>
      <c r="AX110" s="448">
        <f t="shared" si="97"/>
        <v>18989001970.763878</v>
      </c>
      <c r="AY110" s="448">
        <f t="shared" si="97"/>
        <v>210527591942.01007</v>
      </c>
    </row>
    <row r="111" spans="1:51">
      <c r="B111" s="452" t="s">
        <v>185</v>
      </c>
      <c r="C111" s="449">
        <f>SUM(C$44:C$46)</f>
        <v>2873735244.2349997</v>
      </c>
      <c r="D111" s="449">
        <f t="shared" ref="D111:K111" si="98">SUM(D$44:D$46)</f>
        <v>18646292238.328381</v>
      </c>
      <c r="E111" s="449">
        <f t="shared" si="98"/>
        <v>7167630347.6958084</v>
      </c>
      <c r="F111" s="449">
        <f t="shared" si="98"/>
        <v>8974991967.4929276</v>
      </c>
      <c r="G111" s="449">
        <f t="shared" si="98"/>
        <v>7833132228.1298637</v>
      </c>
      <c r="H111" s="449">
        <f t="shared" si="98"/>
        <v>1141859739.3630631</v>
      </c>
      <c r="I111" s="449">
        <f t="shared" si="98"/>
        <v>2503669923.1396475</v>
      </c>
      <c r="J111" s="449">
        <f t="shared" si="98"/>
        <v>1689918139.3442647</v>
      </c>
      <c r="K111" s="449">
        <f t="shared" si="98"/>
        <v>813751783.7953825</v>
      </c>
      <c r="L111" s="449">
        <f>SUM(L$44:L$46)</f>
        <v>21520027482.563381</v>
      </c>
      <c r="O111" s="452" t="s">
        <v>185</v>
      </c>
      <c r="P111" s="449">
        <f>SUM(P$44:P$46)</f>
        <v>6296041254.6842346</v>
      </c>
      <c r="Q111" s="449">
        <f t="shared" ref="Q111:Y111" si="99">SUM(Q$44:Q$46)</f>
        <v>37781942088.835342</v>
      </c>
      <c r="R111" s="449">
        <f t="shared" si="99"/>
        <v>11937790876.267593</v>
      </c>
      <c r="S111" s="449">
        <f t="shared" si="99"/>
        <v>18275257136.722324</v>
      </c>
      <c r="T111" s="449">
        <f t="shared" si="99"/>
        <v>16041553203.587181</v>
      </c>
      <c r="U111" s="449">
        <f t="shared" si="99"/>
        <v>2233703933.1351447</v>
      </c>
      <c r="V111" s="449">
        <f t="shared" si="99"/>
        <v>7568894075.8454247</v>
      </c>
      <c r="W111" s="449">
        <f t="shared" si="99"/>
        <v>5767531111.7158585</v>
      </c>
      <c r="X111" s="449">
        <f t="shared" si="99"/>
        <v>1801362964.1295671</v>
      </c>
      <c r="Y111" s="449">
        <f t="shared" si="99"/>
        <v>44077983343.519577</v>
      </c>
      <c r="AB111" s="452" t="s">
        <v>185</v>
      </c>
      <c r="AC111" s="449">
        <f>SUM(AC$44:AC$46)</f>
        <v>9707965373.5036659</v>
      </c>
      <c r="AD111" s="449">
        <f t="shared" ref="AD111:AL111" si="100">SUM(AD$44:AD$46)</f>
        <v>57768247170.278122</v>
      </c>
      <c r="AE111" s="449">
        <f t="shared" si="100"/>
        <v>18479813827.009163</v>
      </c>
      <c r="AF111" s="449">
        <f t="shared" si="100"/>
        <v>27669441488.228165</v>
      </c>
      <c r="AG111" s="449">
        <f t="shared" si="100"/>
        <v>24098489384.365734</v>
      </c>
      <c r="AH111" s="449">
        <f t="shared" si="100"/>
        <v>3570952103.8624296</v>
      </c>
      <c r="AI111" s="449">
        <f t="shared" si="100"/>
        <v>11618991855.040796</v>
      </c>
      <c r="AJ111" s="449">
        <f t="shared" si="100"/>
        <v>8926451022.1334915</v>
      </c>
      <c r="AK111" s="449">
        <f t="shared" si="100"/>
        <v>2692540832.9073048</v>
      </c>
      <c r="AL111" s="449">
        <f t="shared" si="100"/>
        <v>67476212543.781784</v>
      </c>
      <c r="AO111" s="452" t="s">
        <v>185</v>
      </c>
      <c r="AP111" s="449">
        <f>SUM(AP$44:AP$46)</f>
        <v>13761337674.261221</v>
      </c>
      <c r="AQ111" s="449">
        <f t="shared" ref="AQ111:AY111" si="101">SUM(AQ$44:AQ$46)</f>
        <v>78982437156.752853</v>
      </c>
      <c r="AR111" s="449">
        <f t="shared" si="101"/>
        <v>25621449549.862705</v>
      </c>
      <c r="AS111" s="449">
        <f t="shared" si="101"/>
        <v>36808443796.365173</v>
      </c>
      <c r="AT111" s="449">
        <f t="shared" si="101"/>
        <v>32065303096.830799</v>
      </c>
      <c r="AU111" s="449">
        <f t="shared" si="101"/>
        <v>4743140699.5343714</v>
      </c>
      <c r="AV111" s="449">
        <f t="shared" si="101"/>
        <v>16552543810.524979</v>
      </c>
      <c r="AW111" s="449">
        <f t="shared" si="101"/>
        <v>12802658416.85183</v>
      </c>
      <c r="AX111" s="449">
        <f t="shared" si="101"/>
        <v>3749885393.6731486</v>
      </c>
      <c r="AY111" s="449">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455" customWidth="1"/>
    <col min="2" max="2" width="23.88671875" style="423" customWidth="1"/>
    <col min="3" max="12" width="15.33203125" style="423" customWidth="1"/>
    <col min="13" max="13" width="4.33203125" style="454" customWidth="1"/>
    <col min="14" max="14" width="6.33203125" style="423" customWidth="1"/>
    <col min="15" max="15" width="26" style="423" bestFit="1" customWidth="1"/>
    <col min="16" max="25" width="13.88671875" style="423" customWidth="1"/>
    <col min="26" max="27" width="6.109375" style="423" customWidth="1"/>
    <col min="28" max="28" width="24" style="423" customWidth="1"/>
    <col min="29" max="38" width="14.88671875" style="423" customWidth="1"/>
    <col min="39" max="40" width="4.6640625" style="423" customWidth="1"/>
    <col min="41" max="41" width="23.44140625" style="423" bestFit="1" customWidth="1"/>
    <col min="42" max="51" width="16" style="423" customWidth="1"/>
    <col min="52" max="16384" width="9" style="423"/>
  </cols>
  <sheetData>
    <row r="1" spans="1:13" ht="21" hidden="1" outlineLevel="1">
      <c r="A1" s="453" t="s">
        <v>165</v>
      </c>
      <c r="C1" s="423">
        <v>2</v>
      </c>
      <c r="E1" s="423">
        <v>3</v>
      </c>
      <c r="G1" s="423">
        <v>4</v>
      </c>
      <c r="H1" s="423">
        <v>5</v>
      </c>
      <c r="J1" s="423">
        <v>6</v>
      </c>
      <c r="K1" s="423">
        <v>7</v>
      </c>
    </row>
    <row r="2" spans="1:13" hidden="1" outlineLevel="1">
      <c r="B2" s="424" t="s">
        <v>126</v>
      </c>
      <c r="C2" s="424" t="s">
        <v>50</v>
      </c>
      <c r="D2" s="425" t="s">
        <v>127</v>
      </c>
      <c r="E2" s="424" t="s">
        <v>17</v>
      </c>
      <c r="F2" s="425" t="s">
        <v>128</v>
      </c>
      <c r="G2" s="424" t="s">
        <v>129</v>
      </c>
      <c r="H2" s="424" t="s">
        <v>130</v>
      </c>
      <c r="I2" s="424" t="s">
        <v>131</v>
      </c>
      <c r="J2" s="424" t="s">
        <v>132</v>
      </c>
      <c r="K2" s="424" t="s">
        <v>133</v>
      </c>
      <c r="L2" s="424" t="s">
        <v>134</v>
      </c>
      <c r="M2" s="456"/>
    </row>
    <row r="3" spans="1:13" hidden="1" outlineLevel="1">
      <c r="A3" s="455" t="s">
        <v>152</v>
      </c>
      <c r="B3" s="423" t="s">
        <v>135</v>
      </c>
      <c r="C3" s="426" t="e">
        <f>SUMIF([30]まとめ!$C$157:$C$194,$B3,[30]まとめ!E$157:E$194)</f>
        <v>#VALUE!</v>
      </c>
      <c r="D3" s="426" t="e">
        <f>E3+G3+H3+J3+K3</f>
        <v>#VALUE!</v>
      </c>
      <c r="E3" s="426" t="e">
        <f>SUMIF([30]まとめ!$C$157:$C$194,$B3,[30]まとめ!F$157:F$194)</f>
        <v>#VALUE!</v>
      </c>
      <c r="F3" s="426" t="e">
        <f>SUM(G3:H3)</f>
        <v>#VALUE!</v>
      </c>
      <c r="G3" s="426" t="e">
        <f>SUMIF([30]まとめ!$C$157:$C$194,$B3,[30]まとめ!G$157:G$194)</f>
        <v>#VALUE!</v>
      </c>
      <c r="H3" s="426" t="e">
        <f>SUMIF([30]まとめ!$C$157:$C$194,$B3,[30]まとめ!H$157:H$194)</f>
        <v>#VALUE!</v>
      </c>
      <c r="I3" s="426" t="e">
        <f>SUM(J3:K3)</f>
        <v>#VALUE!</v>
      </c>
      <c r="J3" s="426" t="e">
        <f>SUMIF([30]まとめ!$C$157:$C$194,$B3,[30]まとめ!I$157:I$194)</f>
        <v>#VALUE!</v>
      </c>
      <c r="K3" s="426" t="e">
        <f>SUMIF([30]まとめ!$C$157:$C$194,$B3,[30]まとめ!J$157:J$194)</f>
        <v>#VALUE!</v>
      </c>
      <c r="L3" s="426" t="e">
        <f>SUM(C3:D3)</f>
        <v>#VALUE!</v>
      </c>
      <c r="M3" s="442"/>
    </row>
    <row r="4" spans="1:13" hidden="1" outlineLevel="1">
      <c r="A4" s="455" t="s">
        <v>152</v>
      </c>
      <c r="B4" s="423" t="s">
        <v>136</v>
      </c>
      <c r="C4" s="426" t="e">
        <f>SUMIF([30]まとめ!$C$157:$C$194,$B4,[30]まとめ!E$157:E$194)</f>
        <v>#VALUE!</v>
      </c>
      <c r="D4" s="426" t="e">
        <f>E4+G4+H4+J4+K4</f>
        <v>#VALUE!</v>
      </c>
      <c r="E4" s="426" t="e">
        <f>SUMIF([30]まとめ!$C$157:$C$194,$B4,[30]まとめ!F$157:F$194)</f>
        <v>#VALUE!</v>
      </c>
      <c r="F4" s="426" t="e">
        <f t="shared" ref="F4:F19" si="0">SUM(G4:H4)</f>
        <v>#VALUE!</v>
      </c>
      <c r="G4" s="426" t="e">
        <f>SUMIF([30]まとめ!$C$157:$C$194,$B4,[30]まとめ!G$157:G$194)</f>
        <v>#VALUE!</v>
      </c>
      <c r="H4" s="426" t="e">
        <f>SUMIF([30]まとめ!$C$157:$C$194,$B4,[30]まとめ!H$157:H$194)</f>
        <v>#VALUE!</v>
      </c>
      <c r="I4" s="426" t="e">
        <f t="shared" ref="I4:I19" si="1">SUM(J4:K4)</f>
        <v>#VALUE!</v>
      </c>
      <c r="J4" s="426" t="e">
        <f>SUMIF([30]まとめ!$C$157:$C$194,$B4,[30]まとめ!I$157:I$194)</f>
        <v>#VALUE!</v>
      </c>
      <c r="K4" s="426" t="e">
        <f>SUMIF([30]まとめ!$C$157:$C$194,$B4,[30]まとめ!J$157:J$194)</f>
        <v>#VALUE!</v>
      </c>
      <c r="L4" s="426" t="e">
        <f t="shared" ref="L4:L19" si="2">SUM(C4:D4)</f>
        <v>#VALUE!</v>
      </c>
      <c r="M4" s="442"/>
    </row>
    <row r="5" spans="1:13" hidden="1" outlineLevel="1">
      <c r="A5" s="455" t="s">
        <v>152</v>
      </c>
      <c r="B5" s="423" t="s">
        <v>153</v>
      </c>
      <c r="C5" s="426" t="e">
        <f>SUMIF([30]まとめ!$C$157:$C$194,$B5,[30]まとめ!E$157:E$194)</f>
        <v>#VALUE!</v>
      </c>
      <c r="D5" s="426" t="e">
        <f>E5+G5+H5+J5+K5</f>
        <v>#VALUE!</v>
      </c>
      <c r="E5" s="426" t="e">
        <f>SUMIF([30]まとめ!$C$157:$C$194,$B5,[30]まとめ!F$157:F$194)</f>
        <v>#VALUE!</v>
      </c>
      <c r="F5" s="426" t="e">
        <f t="shared" si="0"/>
        <v>#VALUE!</v>
      </c>
      <c r="G5" s="426" t="e">
        <f>SUMIF([30]まとめ!$C$157:$C$194,$B5,[30]まとめ!G$157:G$194)</f>
        <v>#VALUE!</v>
      </c>
      <c r="H5" s="426" t="e">
        <f>SUMIF([30]まとめ!$C$157:$C$194,$B5,[30]まとめ!H$157:H$194)</f>
        <v>#VALUE!</v>
      </c>
      <c r="I5" s="426" t="e">
        <f t="shared" si="1"/>
        <v>#VALUE!</v>
      </c>
      <c r="J5" s="426" t="e">
        <f>SUMIF([30]まとめ!$C$157:$C$194,$B5,[30]まとめ!I$157:I$194)</f>
        <v>#VALUE!</v>
      </c>
      <c r="K5" s="426" t="e">
        <f>SUMIF([30]まとめ!$C$157:$C$194,$B5,[30]まとめ!J$157:J$194)</f>
        <v>#VALUE!</v>
      </c>
      <c r="L5" s="426" t="e">
        <f t="shared" si="2"/>
        <v>#VALUE!</v>
      </c>
      <c r="M5" s="442"/>
    </row>
    <row r="6" spans="1:13" hidden="1" outlineLevel="1">
      <c r="A6" s="455" t="s">
        <v>152</v>
      </c>
      <c r="B6" s="423" t="s">
        <v>138</v>
      </c>
      <c r="C6" s="426" t="e">
        <f>SUMIF([30]まとめ!$C$157:$C$194,$B6,[30]まとめ!E$157:E$194)</f>
        <v>#VALUE!</v>
      </c>
      <c r="D6" s="426" t="e">
        <f t="shared" ref="D6:D19" si="3">E6+G6+H6+J6+K6</f>
        <v>#VALUE!</v>
      </c>
      <c r="E6" s="426" t="e">
        <f>SUMIF([30]まとめ!$C$157:$C$194,$B6,[30]まとめ!F$157:F$194)</f>
        <v>#VALUE!</v>
      </c>
      <c r="F6" s="426" t="e">
        <f t="shared" si="0"/>
        <v>#VALUE!</v>
      </c>
      <c r="G6" s="426" t="e">
        <f>SUMIF([30]まとめ!$C$157:$C$194,$B6,[30]まとめ!G$157:G$194)</f>
        <v>#VALUE!</v>
      </c>
      <c r="H6" s="426" t="e">
        <f>SUMIF([30]まとめ!$C$157:$C$194,$B6,[30]まとめ!H$157:H$194)</f>
        <v>#VALUE!</v>
      </c>
      <c r="I6" s="426" t="e">
        <f>SUM(J6:K6)</f>
        <v>#VALUE!</v>
      </c>
      <c r="J6" s="426" t="e">
        <f>SUMIF([30]まとめ!$C$157:$C$194,$B6,[30]まとめ!I$157:I$194)</f>
        <v>#VALUE!</v>
      </c>
      <c r="K6" s="426" t="e">
        <f>SUMIF([30]まとめ!$C$157:$C$194,$B6,[30]まとめ!J$157:J$194)</f>
        <v>#VALUE!</v>
      </c>
      <c r="L6" s="426" t="e">
        <f t="shared" si="2"/>
        <v>#VALUE!</v>
      </c>
      <c r="M6" s="442"/>
    </row>
    <row r="7" spans="1:13" hidden="1" outlineLevel="1">
      <c r="A7" s="455" t="s">
        <v>152</v>
      </c>
      <c r="B7" s="423" t="s">
        <v>139</v>
      </c>
      <c r="C7" s="426" t="e">
        <f>SUMIF([30]まとめ!$C$157:$C$194,$B7,[30]まとめ!E$157:E$194)</f>
        <v>#VALUE!</v>
      </c>
      <c r="D7" s="426" t="e">
        <f t="shared" si="3"/>
        <v>#VALUE!</v>
      </c>
      <c r="E7" s="426" t="e">
        <f>SUMIF([30]まとめ!$C$157:$C$194,$B7,[30]まとめ!F$157:F$194)</f>
        <v>#VALUE!</v>
      </c>
      <c r="F7" s="426" t="e">
        <f t="shared" si="0"/>
        <v>#VALUE!</v>
      </c>
      <c r="G7" s="426" t="e">
        <f>SUMIF([30]まとめ!$C$157:$C$194,$B7,[30]まとめ!G$157:G$194)</f>
        <v>#VALUE!</v>
      </c>
      <c r="H7" s="426" t="e">
        <f>SUMIF([30]まとめ!$C$157:$C$194,$B7,[30]まとめ!H$157:H$194)</f>
        <v>#VALUE!</v>
      </c>
      <c r="I7" s="426" t="e">
        <f t="shared" si="1"/>
        <v>#VALUE!</v>
      </c>
      <c r="J7" s="426" t="e">
        <f>SUMIF([30]まとめ!$C$157:$C$194,$B7,[30]まとめ!I$157:I$194)</f>
        <v>#VALUE!</v>
      </c>
      <c r="K7" s="426" t="e">
        <f>SUMIF([30]まとめ!$C$157:$C$194,$B7,[30]まとめ!J$157:J$194)</f>
        <v>#VALUE!</v>
      </c>
      <c r="L7" s="426" t="e">
        <f t="shared" si="2"/>
        <v>#VALUE!</v>
      </c>
      <c r="M7" s="442"/>
    </row>
    <row r="8" spans="1:13" hidden="1" outlineLevel="1">
      <c r="A8" s="455" t="s">
        <v>156</v>
      </c>
      <c r="B8" s="423" t="s">
        <v>23</v>
      </c>
      <c r="C8" s="426" t="e">
        <f>SUMIF([30]まとめ!$C$157:$C$194,$B8,[30]まとめ!E$157:E$194)</f>
        <v>#VALUE!</v>
      </c>
      <c r="D8" s="426" t="e">
        <f t="shared" si="3"/>
        <v>#VALUE!</v>
      </c>
      <c r="E8" s="426" t="e">
        <f>SUMIF([30]まとめ!$C$157:$C$194,$B8,[30]まとめ!F$157:F$194)</f>
        <v>#VALUE!</v>
      </c>
      <c r="F8" s="426" t="e">
        <f t="shared" si="0"/>
        <v>#VALUE!</v>
      </c>
      <c r="G8" s="426" t="e">
        <f>SUMIF([30]まとめ!$C$157:$C$194,$B8,[30]まとめ!G$157:G$194)</f>
        <v>#VALUE!</v>
      </c>
      <c r="H8" s="426" t="e">
        <f>SUMIF([30]まとめ!$C$157:$C$194,$B8,[30]まとめ!H$157:H$194)</f>
        <v>#VALUE!</v>
      </c>
      <c r="I8" s="426" t="e">
        <f t="shared" si="1"/>
        <v>#VALUE!</v>
      </c>
      <c r="J8" s="426" t="e">
        <f>SUMIF([30]まとめ!$C$157:$C$194,$B8,[30]まとめ!I$157:I$194)</f>
        <v>#VALUE!</v>
      </c>
      <c r="K8" s="426" t="e">
        <f>SUMIF([30]まとめ!$C$157:$C$194,$B8,[30]まとめ!J$157:J$194)</f>
        <v>#VALUE!</v>
      </c>
      <c r="L8" s="426" t="e">
        <f t="shared" si="2"/>
        <v>#VALUE!</v>
      </c>
      <c r="M8" s="442"/>
    </row>
    <row r="9" spans="1:13" hidden="1" outlineLevel="1">
      <c r="A9" s="455" t="s">
        <v>156</v>
      </c>
      <c r="B9" s="423" t="s">
        <v>140</v>
      </c>
      <c r="C9" s="426" t="e">
        <f>SUMIF([30]まとめ!$C$157:$C$194,$B9,[30]まとめ!E$157:E$194)</f>
        <v>#VALUE!</v>
      </c>
      <c r="D9" s="426" t="e">
        <f t="shared" si="3"/>
        <v>#VALUE!</v>
      </c>
      <c r="E9" s="426" t="e">
        <f>SUMIF([30]まとめ!$C$157:$C$194,$B9,[30]まとめ!F$157:F$194)</f>
        <v>#VALUE!</v>
      </c>
      <c r="F9" s="426" t="e">
        <f t="shared" si="0"/>
        <v>#VALUE!</v>
      </c>
      <c r="G9" s="426" t="e">
        <f>SUMIF([30]まとめ!$C$157:$C$194,$B9,[30]まとめ!G$157:G$194)</f>
        <v>#VALUE!</v>
      </c>
      <c r="H9" s="426" t="e">
        <f>SUMIF([30]まとめ!$C$157:$C$194,$B9,[30]まとめ!H$157:H$194)</f>
        <v>#VALUE!</v>
      </c>
      <c r="I9" s="426" t="e">
        <f t="shared" si="1"/>
        <v>#VALUE!</v>
      </c>
      <c r="J9" s="426" t="e">
        <f>SUMIF([30]まとめ!$C$157:$C$194,$B9,[30]まとめ!I$157:I$194)</f>
        <v>#VALUE!</v>
      </c>
      <c r="K9" s="426" t="e">
        <f>SUMIF([30]まとめ!$C$157:$C$194,$B9,[30]まとめ!J$157:J$194)</f>
        <v>#VALUE!</v>
      </c>
      <c r="L9" s="426" t="e">
        <f t="shared" si="2"/>
        <v>#VALUE!</v>
      </c>
      <c r="M9" s="442"/>
    </row>
    <row r="10" spans="1:13" hidden="1" outlineLevel="1">
      <c r="A10" s="455" t="s">
        <v>156</v>
      </c>
      <c r="B10" s="423" t="s">
        <v>141</v>
      </c>
      <c r="C10" s="426" t="e">
        <f>SUMIF([30]まとめ!$C$157:$C$194,$B10,[30]まとめ!E$157:E$194)</f>
        <v>#VALUE!</v>
      </c>
      <c r="D10" s="426" t="e">
        <f t="shared" si="3"/>
        <v>#VALUE!</v>
      </c>
      <c r="E10" s="426" t="e">
        <f>SUMIF([30]まとめ!$C$157:$C$194,$B10,[30]まとめ!F$157:F$194)</f>
        <v>#VALUE!</v>
      </c>
      <c r="F10" s="426" t="e">
        <f t="shared" si="0"/>
        <v>#VALUE!</v>
      </c>
      <c r="G10" s="426" t="e">
        <f>SUMIF([30]まとめ!$C$157:$C$194,$B10,[30]まとめ!G$157:G$194)</f>
        <v>#VALUE!</v>
      </c>
      <c r="H10" s="426" t="e">
        <f>SUMIF([30]まとめ!$C$157:$C$194,$B10,[30]まとめ!H$157:H$194)</f>
        <v>#VALUE!</v>
      </c>
      <c r="I10" s="426" t="e">
        <f t="shared" si="1"/>
        <v>#VALUE!</v>
      </c>
      <c r="J10" s="426" t="e">
        <f>SUMIF([30]まとめ!$C$157:$C$194,$B10,[30]まとめ!I$157:I$194)</f>
        <v>#VALUE!</v>
      </c>
      <c r="K10" s="426" t="e">
        <f>SUMIF([30]まとめ!$C$157:$C$194,$B10,[30]まとめ!J$157:J$194)</f>
        <v>#VALUE!</v>
      </c>
      <c r="L10" s="426" t="e">
        <f t="shared" si="2"/>
        <v>#VALUE!</v>
      </c>
      <c r="M10" s="442"/>
    </row>
    <row r="11" spans="1:13" hidden="1" outlineLevel="1">
      <c r="A11" s="455" t="s">
        <v>142</v>
      </c>
      <c r="B11" s="423" t="s">
        <v>142</v>
      </c>
      <c r="C11" s="426" t="e">
        <f>SUMIF([30]まとめ!$C$157:$C$194,$B11,[30]まとめ!E$157:E$194)</f>
        <v>#VALUE!</v>
      </c>
      <c r="D11" s="426" t="e">
        <f t="shared" si="3"/>
        <v>#VALUE!</v>
      </c>
      <c r="E11" s="426" t="e">
        <f>SUMIF([30]まとめ!$C$157:$C$194,$B11,[30]まとめ!F$157:F$194)</f>
        <v>#VALUE!</v>
      </c>
      <c r="F11" s="426" t="e">
        <f t="shared" si="0"/>
        <v>#VALUE!</v>
      </c>
      <c r="G11" s="426" t="e">
        <f>SUMIF([30]まとめ!$C$157:$C$194,$B11,[30]まとめ!G$157:G$194)</f>
        <v>#VALUE!</v>
      </c>
      <c r="H11" s="426" t="e">
        <f>SUMIF([30]まとめ!$C$157:$C$194,$B11,[30]まとめ!H$157:H$194)</f>
        <v>#VALUE!</v>
      </c>
      <c r="I11" s="426" t="e">
        <f t="shared" si="1"/>
        <v>#VALUE!</v>
      </c>
      <c r="J11" s="426" t="e">
        <f>SUMIF([30]まとめ!$C$157:$C$194,$B11,[30]まとめ!I$157:I$194)</f>
        <v>#VALUE!</v>
      </c>
      <c r="K11" s="426" t="e">
        <f>SUMIF([30]まとめ!$C$157:$C$194,$B11,[30]まとめ!J$157:J$194)</f>
        <v>#VALUE!</v>
      </c>
      <c r="L11" s="426" t="e">
        <f t="shared" si="2"/>
        <v>#VALUE!</v>
      </c>
      <c r="M11" s="442"/>
    </row>
    <row r="12" spans="1:13" hidden="1" outlineLevel="1">
      <c r="A12" s="455" t="s">
        <v>156</v>
      </c>
      <c r="B12" s="423" t="s">
        <v>143</v>
      </c>
      <c r="C12" s="426" t="e">
        <f>SUMIF([30]まとめ!$C$157:$C$194,$B12,[30]まとめ!E$157:E$194)</f>
        <v>#VALUE!</v>
      </c>
      <c r="D12" s="426" t="e">
        <f t="shared" si="3"/>
        <v>#VALUE!</v>
      </c>
      <c r="E12" s="426" t="e">
        <f>SUMIF([30]まとめ!$C$157:$C$194,$B12,[30]まとめ!F$157:F$194)</f>
        <v>#VALUE!</v>
      </c>
      <c r="F12" s="426" t="e">
        <f t="shared" si="0"/>
        <v>#VALUE!</v>
      </c>
      <c r="G12" s="426" t="e">
        <f>SUMIF([30]まとめ!$C$157:$C$194,$B12,[30]まとめ!G$157:G$194)</f>
        <v>#VALUE!</v>
      </c>
      <c r="H12" s="426" t="e">
        <f>SUMIF([30]まとめ!$C$157:$C$194,$B12,[30]まとめ!H$157:H$194)</f>
        <v>#VALUE!</v>
      </c>
      <c r="I12" s="426" t="e">
        <f t="shared" si="1"/>
        <v>#VALUE!</v>
      </c>
      <c r="J12" s="426" t="e">
        <f>SUMIF([30]まとめ!$C$157:$C$194,$B12,[30]まとめ!I$157:I$194)</f>
        <v>#VALUE!</v>
      </c>
      <c r="K12" s="426" t="e">
        <f>SUMIF([30]まとめ!$C$157:$C$194,$B12,[30]まとめ!J$157:J$194)</f>
        <v>#VALUE!</v>
      </c>
      <c r="L12" s="426" t="e">
        <f t="shared" si="2"/>
        <v>#VALUE!</v>
      </c>
      <c r="M12" s="442"/>
    </row>
    <row r="13" spans="1:13" hidden="1" outlineLevel="1">
      <c r="A13" s="455" t="s">
        <v>156</v>
      </c>
      <c r="B13" s="423" t="s">
        <v>145</v>
      </c>
      <c r="C13" s="426" t="e">
        <f>SUMIF([30]まとめ!$C$157:$C$194,$B13,[30]まとめ!E$157:E$194)</f>
        <v>#VALUE!</v>
      </c>
      <c r="D13" s="426" t="e">
        <f t="shared" si="3"/>
        <v>#VALUE!</v>
      </c>
      <c r="E13" s="426" t="e">
        <f>SUMIF([30]まとめ!$C$157:$C$194,$B13,[30]まとめ!F$157:F$194)</f>
        <v>#VALUE!</v>
      </c>
      <c r="F13" s="426" t="e">
        <f t="shared" si="0"/>
        <v>#VALUE!</v>
      </c>
      <c r="G13" s="426" t="e">
        <f>SUMIF([30]まとめ!$C$157:$C$194,$B13,[30]まとめ!G$157:G$194)</f>
        <v>#VALUE!</v>
      </c>
      <c r="H13" s="426" t="e">
        <f>SUMIF([30]まとめ!$C$157:$C$194,$B13,[30]まとめ!H$157:H$194)</f>
        <v>#VALUE!</v>
      </c>
      <c r="I13" s="426" t="e">
        <f t="shared" si="1"/>
        <v>#VALUE!</v>
      </c>
      <c r="J13" s="426" t="e">
        <f>SUMIF([30]まとめ!$C$157:$C$194,$B13,[30]まとめ!I$157:I$194)</f>
        <v>#VALUE!</v>
      </c>
      <c r="K13" s="426" t="e">
        <f>SUMIF([30]まとめ!$C$157:$C$194,$B13,[30]まとめ!J$157:J$194)</f>
        <v>#VALUE!</v>
      </c>
      <c r="L13" s="426" t="e">
        <f t="shared" si="2"/>
        <v>#VALUE!</v>
      </c>
      <c r="M13" s="442"/>
    </row>
    <row r="14" spans="1:13" hidden="1" outlineLevel="1">
      <c r="A14" s="455" t="s">
        <v>156</v>
      </c>
      <c r="B14" s="423" t="s">
        <v>147</v>
      </c>
      <c r="C14" s="426" t="e">
        <f>SUMIF([30]まとめ!$C$157:$C$194,$B14,[30]まとめ!E$157:E$194)</f>
        <v>#VALUE!</v>
      </c>
      <c r="D14" s="426" t="e">
        <f t="shared" si="3"/>
        <v>#VALUE!</v>
      </c>
      <c r="E14" s="426" t="e">
        <f>SUMIF([30]まとめ!$C$157:$C$194,$B14,[30]まとめ!F$157:F$194)</f>
        <v>#VALUE!</v>
      </c>
      <c r="F14" s="426" t="e">
        <f t="shared" si="0"/>
        <v>#VALUE!</v>
      </c>
      <c r="G14" s="426" t="e">
        <f>SUMIF([30]まとめ!$C$157:$C$194,$B14,[30]まとめ!G$157:G$194)</f>
        <v>#VALUE!</v>
      </c>
      <c r="H14" s="426" t="e">
        <f>SUMIF([30]まとめ!$C$157:$C$194,$B14,[30]まとめ!H$157:H$194)</f>
        <v>#VALUE!</v>
      </c>
      <c r="I14" s="426" t="e">
        <f t="shared" si="1"/>
        <v>#VALUE!</v>
      </c>
      <c r="J14" s="426" t="e">
        <f>SUMIF([30]まとめ!$C$157:$C$194,$B14,[30]まとめ!I$157:I$194)</f>
        <v>#VALUE!</v>
      </c>
      <c r="K14" s="426" t="e">
        <f>SUMIF([30]まとめ!$C$157:$C$194,$B14,[30]まとめ!J$157:J$194)</f>
        <v>#VALUE!</v>
      </c>
      <c r="L14" s="426" t="e">
        <f t="shared" si="2"/>
        <v>#VALUE!</v>
      </c>
      <c r="M14" s="442"/>
    </row>
    <row r="15" spans="1:13" hidden="1" outlineLevel="1">
      <c r="A15" s="455" t="s">
        <v>156</v>
      </c>
      <c r="B15" s="423" t="s">
        <v>146</v>
      </c>
      <c r="C15" s="426" t="e">
        <f>SUMIF([30]まとめ!$C$157:$C$194,$B15,[30]まとめ!E$157:E$194)</f>
        <v>#VALUE!</v>
      </c>
      <c r="D15" s="426" t="e">
        <f t="shared" si="3"/>
        <v>#VALUE!</v>
      </c>
      <c r="E15" s="426" t="e">
        <f>SUMIF([30]まとめ!$C$157:$C$194,$B15,[30]まとめ!F$157:F$194)</f>
        <v>#VALUE!</v>
      </c>
      <c r="F15" s="426" t="e">
        <f t="shared" si="0"/>
        <v>#VALUE!</v>
      </c>
      <c r="G15" s="426" t="e">
        <f>SUMIF([30]まとめ!$C$157:$C$194,$B15,[30]まとめ!G$157:G$194)</f>
        <v>#VALUE!</v>
      </c>
      <c r="H15" s="426" t="e">
        <f>SUMIF([30]まとめ!$C$157:$C$194,$B15,[30]まとめ!H$157:H$194)</f>
        <v>#VALUE!</v>
      </c>
      <c r="I15" s="426" t="e">
        <f t="shared" si="1"/>
        <v>#VALUE!</v>
      </c>
      <c r="J15" s="426" t="e">
        <f>SUMIF([30]まとめ!$C$157:$C$194,$B15,[30]まとめ!I$157:I$194)</f>
        <v>#VALUE!</v>
      </c>
      <c r="K15" s="426" t="e">
        <f>SUMIF([30]まとめ!$C$157:$C$194,$B15,[30]まとめ!J$157:J$194)</f>
        <v>#VALUE!</v>
      </c>
      <c r="L15" s="426" t="e">
        <f t="shared" si="2"/>
        <v>#VALUE!</v>
      </c>
      <c r="M15" s="442"/>
    </row>
    <row r="16" spans="1:13" hidden="1" outlineLevel="1">
      <c r="A16" s="455" t="s">
        <v>156</v>
      </c>
      <c r="B16" s="423" t="s">
        <v>144</v>
      </c>
      <c r="C16" s="426" t="e">
        <f>SUMIF([30]まとめ!$C$157:$C$194,$B16,[30]まとめ!E$157:E$194)</f>
        <v>#VALUE!</v>
      </c>
      <c r="D16" s="426" t="e">
        <f t="shared" si="3"/>
        <v>#VALUE!</v>
      </c>
      <c r="E16" s="426" t="e">
        <f>SUMIF([30]まとめ!$C$157:$C$194,$B16,[30]まとめ!F$157:F$194)</f>
        <v>#VALUE!</v>
      </c>
      <c r="F16" s="426" t="e">
        <f t="shared" si="0"/>
        <v>#VALUE!</v>
      </c>
      <c r="G16" s="426" t="e">
        <f>SUMIF([30]まとめ!$C$157:$C$194,$B16,[30]まとめ!G$157:G$194)</f>
        <v>#VALUE!</v>
      </c>
      <c r="H16" s="426" t="e">
        <f>SUMIF([30]まとめ!$C$157:$C$194,$B16,[30]まとめ!H$157:H$194)</f>
        <v>#VALUE!</v>
      </c>
      <c r="I16" s="426" t="e">
        <f t="shared" si="1"/>
        <v>#VALUE!</v>
      </c>
      <c r="J16" s="426" t="e">
        <f>SUMIF([30]まとめ!$C$157:$C$194,$B16,[30]まとめ!I$157:I$194)</f>
        <v>#VALUE!</v>
      </c>
      <c r="K16" s="426" t="e">
        <f>SUMIF([30]まとめ!$C$157:$C$194,$B16,[30]まとめ!J$157:J$194)</f>
        <v>#VALUE!</v>
      </c>
      <c r="L16" s="426" t="e">
        <f t="shared" si="2"/>
        <v>#VALUE!</v>
      </c>
      <c r="M16" s="442"/>
    </row>
    <row r="17" spans="1:51" hidden="1" outlineLevel="1">
      <c r="A17" s="455" t="s">
        <v>158</v>
      </c>
      <c r="B17" s="423" t="s">
        <v>159</v>
      </c>
      <c r="C17" s="426" t="e">
        <f>SUMIF([30]まとめ!$C$157:$C$194,$B17,[30]まとめ!E$157:E$194)</f>
        <v>#VALUE!</v>
      </c>
      <c r="D17" s="426" t="e">
        <f t="shared" si="3"/>
        <v>#VALUE!</v>
      </c>
      <c r="E17" s="426" t="e">
        <f>SUMIF([30]まとめ!$C$157:$C$194,$B17,[30]まとめ!F$157:F$194)</f>
        <v>#VALUE!</v>
      </c>
      <c r="F17" s="426" t="e">
        <f t="shared" si="0"/>
        <v>#VALUE!</v>
      </c>
      <c r="G17" s="426" t="e">
        <f>SUMIF([30]まとめ!$C$157:$C$194,$B17,[30]まとめ!G$157:G$194)</f>
        <v>#VALUE!</v>
      </c>
      <c r="H17" s="426" t="e">
        <f>SUMIF([30]まとめ!$C$157:$C$194,$B17,[30]まとめ!H$157:H$194)</f>
        <v>#VALUE!</v>
      </c>
      <c r="I17" s="426" t="e">
        <f>SUM(J17:K17)</f>
        <v>#VALUE!</v>
      </c>
      <c r="J17" s="426" t="e">
        <f>SUMIF([30]まとめ!$C$157:$C$194,$B17,[30]まとめ!I$157:I$194)</f>
        <v>#VALUE!</v>
      </c>
      <c r="K17" s="426" t="e">
        <f>SUMIF([30]まとめ!$C$157:$C$194,$B17,[30]まとめ!J$157:J$194)</f>
        <v>#VALUE!</v>
      </c>
      <c r="L17" s="426" t="e">
        <f t="shared" si="2"/>
        <v>#VALUE!</v>
      </c>
      <c r="M17" s="442"/>
    </row>
    <row r="18" spans="1:51" hidden="1" outlineLevel="1">
      <c r="A18" s="455" t="s">
        <v>158</v>
      </c>
      <c r="B18" s="423" t="s">
        <v>160</v>
      </c>
      <c r="C18" s="426" t="e">
        <f>SUMIF([30]まとめ!$C$157:$C$194,$B18,[30]まとめ!E$157:E$194)</f>
        <v>#VALUE!</v>
      </c>
      <c r="D18" s="426" t="e">
        <f t="shared" si="3"/>
        <v>#VALUE!</v>
      </c>
      <c r="E18" s="426" t="e">
        <f>SUMIF([30]まとめ!$C$157:$C$194,$B18,[30]まとめ!F$157:F$194)</f>
        <v>#VALUE!</v>
      </c>
      <c r="F18" s="426" t="e">
        <f t="shared" si="0"/>
        <v>#VALUE!</v>
      </c>
      <c r="G18" s="426" t="e">
        <f>SUMIF([30]まとめ!$C$157:$C$194,$B18,[30]まとめ!G$157:G$194)</f>
        <v>#VALUE!</v>
      </c>
      <c r="H18" s="426" t="e">
        <f>SUMIF([30]まとめ!$C$157:$C$194,$B18,[30]まとめ!H$157:H$194)</f>
        <v>#VALUE!</v>
      </c>
      <c r="I18" s="426" t="e">
        <f t="shared" si="1"/>
        <v>#VALUE!</v>
      </c>
      <c r="J18" s="426" t="e">
        <f>SUMIF([30]まとめ!$C$157:$C$194,$B18,[30]まとめ!I$157:I$194)</f>
        <v>#VALUE!</v>
      </c>
      <c r="K18" s="426" t="e">
        <f>SUMIF([30]まとめ!$C$157:$C$194,$B18,[30]まとめ!J$157:J$194)</f>
        <v>#VALUE!</v>
      </c>
      <c r="L18" s="426" t="e">
        <f t="shared" si="2"/>
        <v>#VALUE!</v>
      </c>
      <c r="M18" s="442"/>
    </row>
    <row r="19" spans="1:51" hidden="1" outlineLevel="1">
      <c r="A19" s="455" t="s">
        <v>158</v>
      </c>
      <c r="B19" s="423" t="s">
        <v>161</v>
      </c>
      <c r="C19" s="426" t="e">
        <f>SUMIF([30]まとめ!$C$157:$C$194,$B19,[30]まとめ!E$157:E$194)</f>
        <v>#VALUE!</v>
      </c>
      <c r="D19" s="426" t="e">
        <f t="shared" si="3"/>
        <v>#VALUE!</v>
      </c>
      <c r="E19" s="426" t="e">
        <f>SUMIF([30]まとめ!$C$157:$C$194,$B19,[30]まとめ!F$157:F$194)</f>
        <v>#VALUE!</v>
      </c>
      <c r="F19" s="426" t="e">
        <f t="shared" si="0"/>
        <v>#VALUE!</v>
      </c>
      <c r="G19" s="426" t="e">
        <f>SUMIF([30]まとめ!$C$157:$C$194,$B19,[30]まとめ!G$157:G$194)</f>
        <v>#VALUE!</v>
      </c>
      <c r="H19" s="426" t="e">
        <f>SUMIF([30]まとめ!$C$157:$C$194,$B19,[30]まとめ!H$157:H$194)</f>
        <v>#VALUE!</v>
      </c>
      <c r="I19" s="426" t="e">
        <f t="shared" si="1"/>
        <v>#VALUE!</v>
      </c>
      <c r="J19" s="426" t="e">
        <f>SUMIF([30]まとめ!$C$157:$C$194,$B19,[30]まとめ!I$157:I$194)</f>
        <v>#VALUE!</v>
      </c>
      <c r="K19" s="426" t="e">
        <f>SUMIF([30]まとめ!$C$157:$C$194,$B19,[30]まとめ!J$157:J$194)</f>
        <v>#VALUE!</v>
      </c>
      <c r="L19" s="426" t="e">
        <f t="shared" si="2"/>
        <v>#VALUE!</v>
      </c>
      <c r="M19" s="442"/>
    </row>
    <row r="20" spans="1:51" hidden="1" outlineLevel="1">
      <c r="B20" s="428" t="s">
        <v>134</v>
      </c>
      <c r="C20" s="429" t="e">
        <f>SUM(C3:C19)</f>
        <v>#VALUE!</v>
      </c>
      <c r="D20" s="429" t="e">
        <f>SUM(D3:D19)</f>
        <v>#VALUE!</v>
      </c>
      <c r="E20" s="429" t="e">
        <f t="shared" ref="E20:K20" si="4">SUM(E3:E19)</f>
        <v>#VALUE!</v>
      </c>
      <c r="F20" s="429" t="e">
        <f>SUM(F3:F19)</f>
        <v>#VALUE!</v>
      </c>
      <c r="G20" s="429" t="e">
        <f t="shared" si="4"/>
        <v>#VALUE!</v>
      </c>
      <c r="H20" s="429" t="e">
        <f t="shared" si="4"/>
        <v>#VALUE!</v>
      </c>
      <c r="I20" s="429" t="e">
        <f>SUM(I3:I19)</f>
        <v>#VALUE!</v>
      </c>
      <c r="J20" s="429" t="e">
        <f t="shared" si="4"/>
        <v>#VALUE!</v>
      </c>
      <c r="K20" s="429" t="e">
        <f t="shared" si="4"/>
        <v>#VALUE!</v>
      </c>
      <c r="L20" s="429" t="e">
        <f>SUM(L3:L19)</f>
        <v>#VALUE!</v>
      </c>
      <c r="M20" s="457"/>
    </row>
    <row r="21" spans="1:51" hidden="1" outlineLevel="1">
      <c r="B21" s="427" t="s">
        <v>148</v>
      </c>
      <c r="C21" s="433" t="e">
        <f>C20-'[30]GOD地域別（会計T）'!C73</f>
        <v>#VALUE!</v>
      </c>
      <c r="D21" s="433"/>
      <c r="E21" s="433" t="e">
        <f>E20-'[30]GOD地域別（会計T）'!D73</f>
        <v>#VALUE!</v>
      </c>
      <c r="F21" s="433"/>
      <c r="G21" s="433" t="e">
        <f>G20-'[30]GOD地域別（会計T）'!E73</f>
        <v>#VALUE!</v>
      </c>
      <c r="H21" s="433" t="e">
        <f>H20-'[30]GOD地域別（会計T）'!F73</f>
        <v>#VALUE!</v>
      </c>
      <c r="I21" s="433"/>
      <c r="J21" s="433" t="e">
        <f>J20-'[30]GOD地域別（会計T）'!G73</f>
        <v>#VALUE!</v>
      </c>
      <c r="K21" s="433" t="e">
        <f>K20-'[30]GOD地域別（会計T）'!H73</f>
        <v>#VALUE!</v>
      </c>
      <c r="L21" s="433" t="e">
        <f>L20-'[30]GOD地域別（会計T）'!I73</f>
        <v>#VALUE!</v>
      </c>
      <c r="M21" s="458"/>
    </row>
    <row r="22" spans="1:51" hidden="1" outlineLevel="1">
      <c r="B22" s="431" t="s">
        <v>149</v>
      </c>
      <c r="C22" s="432" t="e">
        <f>C20/$L20</f>
        <v>#VALUE!</v>
      </c>
      <c r="D22" s="432" t="e">
        <f t="shared" ref="D22:L22" si="5">D20/$L20</f>
        <v>#VALUE!</v>
      </c>
      <c r="E22" s="432" t="e">
        <f t="shared" si="5"/>
        <v>#VALUE!</v>
      </c>
      <c r="F22" s="432" t="e">
        <f t="shared" si="5"/>
        <v>#VALUE!</v>
      </c>
      <c r="G22" s="432" t="e">
        <f t="shared" si="5"/>
        <v>#VALUE!</v>
      </c>
      <c r="H22" s="432" t="e">
        <f t="shared" si="5"/>
        <v>#VALUE!</v>
      </c>
      <c r="I22" s="432" t="e">
        <f t="shared" si="5"/>
        <v>#VALUE!</v>
      </c>
      <c r="J22" s="432" t="e">
        <f t="shared" si="5"/>
        <v>#VALUE!</v>
      </c>
      <c r="K22" s="432" t="e">
        <f t="shared" si="5"/>
        <v>#VALUE!</v>
      </c>
      <c r="L22" s="432" t="e">
        <f t="shared" si="5"/>
        <v>#VALUE!</v>
      </c>
      <c r="M22" s="459"/>
    </row>
    <row r="23" spans="1:51" hidden="1" outlineLevel="1">
      <c r="B23" s="431" t="s">
        <v>162</v>
      </c>
      <c r="C23" s="433" t="e">
        <f>SUM(C12:C16,C10)</f>
        <v>#VALUE!</v>
      </c>
      <c r="D23" s="433" t="e">
        <f t="shared" ref="D23:L23" si="6">SUM(D12:D16,D10)</f>
        <v>#VALUE!</v>
      </c>
      <c r="E23" s="433" t="e">
        <f t="shared" si="6"/>
        <v>#VALUE!</v>
      </c>
      <c r="F23" s="433" t="e">
        <f t="shared" si="6"/>
        <v>#VALUE!</v>
      </c>
      <c r="G23" s="433" t="e">
        <f t="shared" si="6"/>
        <v>#VALUE!</v>
      </c>
      <c r="H23" s="433" t="e">
        <f t="shared" si="6"/>
        <v>#VALUE!</v>
      </c>
      <c r="I23" s="433" t="e">
        <f t="shared" si="6"/>
        <v>#VALUE!</v>
      </c>
      <c r="J23" s="433" t="e">
        <f t="shared" si="6"/>
        <v>#VALUE!</v>
      </c>
      <c r="K23" s="433" t="e">
        <f t="shared" si="6"/>
        <v>#VALUE!</v>
      </c>
      <c r="L23" s="433" t="e">
        <f t="shared" si="6"/>
        <v>#VALUE!</v>
      </c>
      <c r="M23" s="458"/>
    </row>
    <row r="24" spans="1:51" hidden="1" outlineLevel="1"/>
    <row r="25" spans="1:51" ht="63" collapsed="1">
      <c r="A25" s="460"/>
      <c r="B25" s="461" t="s">
        <v>179</v>
      </c>
      <c r="C25" s="423">
        <v>2</v>
      </c>
      <c r="E25" s="423">
        <v>3</v>
      </c>
      <c r="G25" s="423">
        <v>4</v>
      </c>
      <c r="H25" s="423">
        <v>5</v>
      </c>
      <c r="J25" s="423">
        <v>6</v>
      </c>
      <c r="K25" s="423">
        <v>7</v>
      </c>
      <c r="N25" s="461"/>
      <c r="O25" s="461" t="s">
        <v>180</v>
      </c>
      <c r="P25" s="423">
        <v>2</v>
      </c>
      <c r="R25" s="423">
        <v>3</v>
      </c>
      <c r="T25" s="423">
        <v>4</v>
      </c>
      <c r="U25" s="423">
        <v>5</v>
      </c>
      <c r="W25" s="423">
        <v>6</v>
      </c>
      <c r="X25" s="423">
        <v>7</v>
      </c>
      <c r="AA25" s="422"/>
      <c r="AB25" s="461" t="s">
        <v>181</v>
      </c>
      <c r="AC25" s="423">
        <v>2</v>
      </c>
      <c r="AE25" s="423">
        <v>3</v>
      </c>
      <c r="AG25" s="423">
        <v>4</v>
      </c>
      <c r="AH25" s="423">
        <v>5</v>
      </c>
      <c r="AJ25" s="423">
        <v>6</v>
      </c>
      <c r="AK25" s="423">
        <v>7</v>
      </c>
      <c r="AN25" s="422"/>
      <c r="AO25" s="474" t="s">
        <v>182</v>
      </c>
      <c r="AP25" s="423">
        <v>2</v>
      </c>
      <c r="AR25" s="423">
        <v>3</v>
      </c>
      <c r="AT25" s="423">
        <v>4</v>
      </c>
      <c r="AU25" s="423">
        <v>5</v>
      </c>
      <c r="AW25" s="423">
        <v>6</v>
      </c>
      <c r="AX25" s="423">
        <v>7</v>
      </c>
    </row>
    <row r="26" spans="1:51">
      <c r="B26" s="424" t="s">
        <v>126</v>
      </c>
      <c r="C26" s="424" t="s">
        <v>50</v>
      </c>
      <c r="D26" s="425" t="s">
        <v>127</v>
      </c>
      <c r="E26" s="424" t="s">
        <v>17</v>
      </c>
      <c r="F26" s="425" t="s">
        <v>128</v>
      </c>
      <c r="G26" s="424" t="s">
        <v>129</v>
      </c>
      <c r="H26" s="424" t="s">
        <v>130</v>
      </c>
      <c r="I26" s="424" t="s">
        <v>131</v>
      </c>
      <c r="J26" s="424" t="s">
        <v>132</v>
      </c>
      <c r="K26" s="424" t="s">
        <v>133</v>
      </c>
      <c r="L26" s="424" t="s">
        <v>134</v>
      </c>
      <c r="M26" s="456"/>
      <c r="O26" s="424" t="s">
        <v>126</v>
      </c>
      <c r="P26" s="424" t="s">
        <v>50</v>
      </c>
      <c r="Q26" s="425" t="s">
        <v>127</v>
      </c>
      <c r="R26" s="424" t="s">
        <v>17</v>
      </c>
      <c r="S26" s="425" t="s">
        <v>128</v>
      </c>
      <c r="T26" s="424" t="s">
        <v>129</v>
      </c>
      <c r="U26" s="424" t="s">
        <v>130</v>
      </c>
      <c r="V26" s="424" t="s">
        <v>131</v>
      </c>
      <c r="W26" s="424" t="s">
        <v>132</v>
      </c>
      <c r="X26" s="424" t="s">
        <v>133</v>
      </c>
      <c r="Y26" s="424" t="s">
        <v>134</v>
      </c>
      <c r="AB26" s="424" t="s">
        <v>126</v>
      </c>
      <c r="AC26" s="424" t="s">
        <v>50</v>
      </c>
      <c r="AD26" s="425" t="s">
        <v>127</v>
      </c>
      <c r="AE26" s="424" t="s">
        <v>17</v>
      </c>
      <c r="AF26" s="425" t="s">
        <v>128</v>
      </c>
      <c r="AG26" s="424" t="s">
        <v>129</v>
      </c>
      <c r="AH26" s="424" t="s">
        <v>130</v>
      </c>
      <c r="AI26" s="424" t="s">
        <v>131</v>
      </c>
      <c r="AJ26" s="424" t="s">
        <v>132</v>
      </c>
      <c r="AK26" s="424" t="s">
        <v>133</v>
      </c>
      <c r="AL26" s="424" t="s">
        <v>134</v>
      </c>
      <c r="AO26" s="424" t="s">
        <v>126</v>
      </c>
      <c r="AP26" s="424" t="s">
        <v>50</v>
      </c>
      <c r="AQ26" s="425" t="s">
        <v>127</v>
      </c>
      <c r="AR26" s="424" t="s">
        <v>17</v>
      </c>
      <c r="AS26" s="425" t="s">
        <v>128</v>
      </c>
      <c r="AT26" s="424" t="s">
        <v>129</v>
      </c>
      <c r="AU26" s="424" t="s">
        <v>130</v>
      </c>
      <c r="AV26" s="424" t="s">
        <v>131</v>
      </c>
      <c r="AW26" s="424" t="s">
        <v>132</v>
      </c>
      <c r="AX26" s="424" t="s">
        <v>133</v>
      </c>
      <c r="AY26" s="424" t="s">
        <v>134</v>
      </c>
    </row>
    <row r="27" spans="1:51">
      <c r="A27" s="455" t="s">
        <v>152</v>
      </c>
      <c r="B27" s="423" t="s">
        <v>135</v>
      </c>
      <c r="C27" s="426">
        <f>VLOOKUP($B27,[31]広報分類FY14Q1!$C$82:$I$100,C$25,FALSE)</f>
        <v>11432806338</v>
      </c>
      <c r="D27" s="426">
        <f>E27+G27+H27+J27+K27</f>
        <v>7044268550.9680233</v>
      </c>
      <c r="E27" s="426">
        <f>VLOOKUP($B27,[31]広報分類FY14Q1!$C$82:$I$100,E$25,FALSE)</f>
        <v>1952486491.1779287</v>
      </c>
      <c r="F27" s="426">
        <f>SUM(G27:H27)</f>
        <v>1483791581.053206</v>
      </c>
      <c r="G27" s="426">
        <f>VLOOKUP($B27,[31]広報分類FY14Q1!$C$82:$I$100,G$25,FALSE)</f>
        <v>1036322874.3876789</v>
      </c>
      <c r="H27" s="426">
        <f>VLOOKUP($B27,[31]広報分類FY14Q1!$C$82:$I$100,H$25,FALSE)</f>
        <v>447468706.66552716</v>
      </c>
      <c r="I27" s="426">
        <f>SUM(J27:K27)</f>
        <v>3607990478.7368879</v>
      </c>
      <c r="J27" s="426">
        <f>VLOOKUP($B27,[31]広報分類FY14Q1!$C$82:$I$100,J$25,FALSE)</f>
        <v>3417201210.8540487</v>
      </c>
      <c r="K27" s="426">
        <f>VLOOKUP($B27,[31]広報分類FY14Q1!$C$82:$I$100,K$25,FALSE)</f>
        <v>190789267.88283935</v>
      </c>
      <c r="L27" s="426">
        <f t="shared" ref="L27:L46" si="7">SUM(C27:D27)</f>
        <v>18477074888.968025</v>
      </c>
      <c r="M27" s="442"/>
      <c r="O27" s="423" t="s">
        <v>135</v>
      </c>
      <c r="P27" s="426">
        <f>VLOOKUP($B27,[32]広報分類FY14Q2!$C$82:$J$100,P$25,FALSE)</f>
        <v>23949757964</v>
      </c>
      <c r="Q27" s="426">
        <f>R27+T27+U27+W27+X27</f>
        <v>14250138533.339506</v>
      </c>
      <c r="R27" s="426">
        <f>VLOOKUP($B27,[32]広報分類FY14Q2!$C$82:$J$100,R$25,FALSE)</f>
        <v>3657543804.5462856</v>
      </c>
      <c r="S27" s="426">
        <f>SUM(T27:U27)</f>
        <v>3225345079.9979372</v>
      </c>
      <c r="T27" s="426">
        <f>VLOOKUP($B27,[32]広報分類FY14Q2!$C$82:$J$100,T$25,FALSE)</f>
        <v>2297204029.4890594</v>
      </c>
      <c r="U27" s="426">
        <f>VLOOKUP($B27,[32]広報分類FY14Q2!$C$82:$J$100,U$25,FALSE)</f>
        <v>928141050.50887787</v>
      </c>
      <c r="V27" s="426">
        <f>SUM(W27:X27)</f>
        <v>7367249648.7952833</v>
      </c>
      <c r="W27" s="426">
        <f>VLOOKUP($B27,[32]広報分類FY14Q2!$C$82:$J$100,W$25,FALSE)</f>
        <v>6925349090.6333189</v>
      </c>
      <c r="X27" s="426">
        <f>VLOOKUP($B27,[32]広報分類FY14Q2!$C$82:$J$100,X$25,FALSE)</f>
        <v>441900558.16196477</v>
      </c>
      <c r="Y27" s="426">
        <f t="shared" ref="Y27:Y44" si="8">SUM(P27:Q27)</f>
        <v>38199896497.339508</v>
      </c>
      <c r="AB27" s="423" t="s">
        <v>135</v>
      </c>
      <c r="AC27" s="426">
        <f>VLOOKUP($B27,[33]広報分類FY14Q3!$C$82:$J$101,AC$25,FALSE)</f>
        <v>37241797846</v>
      </c>
      <c r="AD27" s="426">
        <f>AE27+AG27+AH27+AJ27+AK27</f>
        <v>22106147398.954891</v>
      </c>
      <c r="AE27" s="426">
        <f>VLOOKUP($B27,[33]広報分類FY14Q3!$C$82:$J$101,AE$25,FALSE)</f>
        <v>5676844925.1451025</v>
      </c>
      <c r="AF27" s="426">
        <f>SUM(AG27:AH27)</f>
        <v>5161147120.1319895</v>
      </c>
      <c r="AG27" s="426">
        <f>VLOOKUP($B27,[33]広報分類FY14Q3!$C$82:$J$101,AG$25,FALSE)</f>
        <v>3662662643.7314391</v>
      </c>
      <c r="AH27" s="426">
        <f>VLOOKUP($B27,[33]広報分類FY14Q3!$C$82:$J$101,AH$25,FALSE)</f>
        <v>1498484476.4005506</v>
      </c>
      <c r="AI27" s="426">
        <f>SUM(AJ27:AK27)</f>
        <v>11268155353.677799</v>
      </c>
      <c r="AJ27" s="426">
        <f>VLOOKUP($B27,[33]広報分類FY14Q3!$C$82:$J$101,AJ$25,FALSE)</f>
        <v>10548056387.677967</v>
      </c>
      <c r="AK27" s="426">
        <f>VLOOKUP($B27,[33]広報分類FY14Q3!$C$82:$J$101,AK$25,FALSE)</f>
        <v>720098965.99983156</v>
      </c>
      <c r="AL27" s="426">
        <f>SUM(AC27:AD27)</f>
        <v>59347945244.954895</v>
      </c>
      <c r="AO27" s="423" t="s">
        <v>135</v>
      </c>
      <c r="AP27" s="426">
        <f>VLOOKUP($B27,[34]広報分類FY14Q4!$C$83:$J$101,AP$25,FALSE)</f>
        <v>48737584911</v>
      </c>
      <c r="AQ27" s="426">
        <f t="shared" ref="AQ27:AQ46" si="9">AR27+AT27+AU27+AW27+AX27</f>
        <v>29793985162.944038</v>
      </c>
      <c r="AR27" s="426">
        <f>VLOOKUP($B27,[34]広報分類FY14Q4!$C$83:$J$101,AR$25,FALSE)</f>
        <v>7485029965.7691641</v>
      </c>
      <c r="AS27" s="426">
        <f>SUM(AT27:AU27)</f>
        <v>7349612080.9578247</v>
      </c>
      <c r="AT27" s="426">
        <f>VLOOKUP($B27,[34]広報分類FY14Q4!$C$83:$J$101,AT$25,FALSE)</f>
        <v>5288496683.4335861</v>
      </c>
      <c r="AU27" s="426">
        <f>VLOOKUP($B27,[34]広報分類FY14Q4!$C$83:$J$101,AU$25,FALSE)</f>
        <v>2061115397.5242388</v>
      </c>
      <c r="AV27" s="426">
        <f>SUM(AW27:AX27)</f>
        <v>14959343116.217047</v>
      </c>
      <c r="AW27" s="426">
        <f>VLOOKUP($B27,[34]広報分類FY14Q4!$C$83:$J$101,AW$25,FALSE)</f>
        <v>13925129226.112272</v>
      </c>
      <c r="AX27" s="426">
        <f>VLOOKUP($B27,[34]広報分類FY14Q4!$C$83:$J$101,AX$25,FALSE)</f>
        <v>1034213890.1047751</v>
      </c>
      <c r="AY27" s="426">
        <f t="shared" ref="AY27:AY44" si="10">SUM(AP27:AQ27)</f>
        <v>78531570073.944031</v>
      </c>
    </row>
    <row r="28" spans="1:51">
      <c r="A28" s="455" t="s">
        <v>152</v>
      </c>
      <c r="B28" s="462" t="s">
        <v>136</v>
      </c>
      <c r="C28" s="426">
        <f>VLOOKUP($B28,[31]広報分類FY14Q1!$C$82:$I$100,C$25,FALSE)</f>
        <v>8571035755</v>
      </c>
      <c r="D28" s="426">
        <f t="shared" ref="D28:D46" si="11">E28+G28+H28+J28+K28</f>
        <v>0</v>
      </c>
      <c r="E28" s="426">
        <f>VLOOKUP($B28,[31]広報分類FY14Q1!$C$82:$I$100,E$25,FALSE)</f>
        <v>0</v>
      </c>
      <c r="F28" s="426">
        <f t="shared" ref="F28:F46" si="12">SUM(G28:H28)</f>
        <v>0</v>
      </c>
      <c r="G28" s="426">
        <f>VLOOKUP($B28,[31]広報分類FY14Q1!$C$82:$I$100,G$25,FALSE)</f>
        <v>0</v>
      </c>
      <c r="H28" s="426">
        <f>VLOOKUP($B28,[31]広報分類FY14Q1!$C$82:$I$100,H$25,FALSE)</f>
        <v>0</v>
      </c>
      <c r="I28" s="426">
        <f t="shared" ref="I28:I46" si="13">SUM(J28:K28)</f>
        <v>0</v>
      </c>
      <c r="J28" s="426">
        <f>VLOOKUP($B28,[31]広報分類FY14Q1!$C$82:$I$100,J$25,FALSE)</f>
        <v>0</v>
      </c>
      <c r="K28" s="426">
        <f>VLOOKUP($B28,[31]広報分類FY14Q1!$C$82:$I$100,K$25,FALSE)</f>
        <v>0</v>
      </c>
      <c r="L28" s="426">
        <f t="shared" si="7"/>
        <v>8571035755</v>
      </c>
      <c r="M28" s="442"/>
      <c r="O28" s="462" t="s">
        <v>136</v>
      </c>
      <c r="P28" s="426">
        <f>VLOOKUP($B28,[32]広報分類FY14Q2!$C$82:$J$100,P$25,FALSE)</f>
        <v>17336433396</v>
      </c>
      <c r="Q28" s="426">
        <f t="shared" ref="Q28:Q29" si="14">R28+T28+U28+W28+X28</f>
        <v>0</v>
      </c>
      <c r="R28" s="426">
        <f>VLOOKUP($B28,[32]広報分類FY14Q2!$C$82:$J$100,R$25,FALSE)</f>
        <v>0</v>
      </c>
      <c r="S28" s="426">
        <f t="shared" ref="S28:S46" si="15">SUM(T28:U28)</f>
        <v>0</v>
      </c>
      <c r="T28" s="426">
        <f>VLOOKUP($B28,[32]広報分類FY14Q2!$C$82:$J$100,T$25,FALSE)</f>
        <v>0</v>
      </c>
      <c r="U28" s="426">
        <f>VLOOKUP($B28,[32]広報分類FY14Q2!$C$82:$J$100,U$25,FALSE)</f>
        <v>0</v>
      </c>
      <c r="V28" s="426">
        <f t="shared" ref="V28:V46" si="16">SUM(W28:X28)</f>
        <v>0</v>
      </c>
      <c r="W28" s="426">
        <f>VLOOKUP($B28,[32]広報分類FY14Q2!$C$82:$J$100,W$25,FALSE)</f>
        <v>0</v>
      </c>
      <c r="X28" s="426">
        <f>VLOOKUP($B28,[32]広報分類FY14Q2!$C$82:$J$100,X$25,FALSE)</f>
        <v>0</v>
      </c>
      <c r="Y28" s="426">
        <f t="shared" si="8"/>
        <v>17336433396</v>
      </c>
      <c r="AB28" s="462" t="s">
        <v>136</v>
      </c>
      <c r="AC28" s="426">
        <f>VLOOKUP($B28,[33]広報分類FY14Q3!$C$82:$J$101,AC$25,FALSE)</f>
        <v>27174142565.999996</v>
      </c>
      <c r="AD28" s="426">
        <f t="shared" ref="AD28:AD29" si="17">AE28+AG28+AH28+AJ28+AK28</f>
        <v>0</v>
      </c>
      <c r="AE28" s="426">
        <f>VLOOKUP($B28,[33]広報分類FY14Q3!$C$82:$J$101,AE$25,FALSE)</f>
        <v>0</v>
      </c>
      <c r="AF28" s="426">
        <f t="shared" ref="AF28:AF46" si="18">SUM(AG28:AH28)</f>
        <v>0</v>
      </c>
      <c r="AG28" s="426">
        <f>VLOOKUP($B28,[33]広報分類FY14Q3!$C$82:$J$101,AG$25,FALSE)</f>
        <v>0</v>
      </c>
      <c r="AH28" s="426">
        <f>VLOOKUP($B28,[33]広報分類FY14Q3!$C$82:$J$101,AH$25,FALSE)</f>
        <v>0</v>
      </c>
      <c r="AI28" s="426">
        <f t="shared" ref="AI28:AI46" si="19">SUM(AJ28:AK28)</f>
        <v>0</v>
      </c>
      <c r="AJ28" s="426">
        <f>VLOOKUP($B28,[33]広報分類FY14Q3!$C$82:$J$101,AJ$25,FALSE)</f>
        <v>0</v>
      </c>
      <c r="AK28" s="426">
        <f>VLOOKUP($B28,[33]広報分類FY14Q3!$C$82:$J$101,AK$25,FALSE)</f>
        <v>0</v>
      </c>
      <c r="AL28" s="426">
        <f t="shared" ref="AL28:AL44" si="20">SUM(AC28:AD28)</f>
        <v>27174142565.999996</v>
      </c>
      <c r="AO28" s="462" t="s">
        <v>136</v>
      </c>
      <c r="AP28" s="426">
        <f>VLOOKUP($B28,[34]広報分類FY14Q4!$C$83:$J$101,AP$25,FALSE)</f>
        <v>34958716265</v>
      </c>
      <c r="AQ28" s="426">
        <f t="shared" si="9"/>
        <v>0</v>
      </c>
      <c r="AR28" s="426">
        <f>VLOOKUP($B28,[34]広報分類FY14Q4!$C$83:$J$101,AR$25,FALSE)</f>
        <v>0</v>
      </c>
      <c r="AS28" s="426">
        <f t="shared" ref="AS28:AS46" si="21">SUM(AT28:AU28)</f>
        <v>0</v>
      </c>
      <c r="AT28" s="426">
        <f>VLOOKUP($B28,[34]広報分類FY14Q4!$C$83:$J$101,AT$25,FALSE)</f>
        <v>0</v>
      </c>
      <c r="AU28" s="426">
        <f>VLOOKUP($B28,[34]広報分類FY14Q4!$C$83:$J$101,AU$25,FALSE)</f>
        <v>0</v>
      </c>
      <c r="AV28" s="426">
        <f t="shared" ref="AV28:AV46" si="22">SUM(AW28:AX28)</f>
        <v>0</v>
      </c>
      <c r="AW28" s="426">
        <f>VLOOKUP($B28,[34]広報分類FY14Q4!$C$83:$J$101,AW$25,FALSE)</f>
        <v>0</v>
      </c>
      <c r="AX28" s="426">
        <f>VLOOKUP($B28,[34]広報分類FY14Q4!$C$83:$J$101,AX$25,FALSE)</f>
        <v>0</v>
      </c>
      <c r="AY28" s="426">
        <f t="shared" si="10"/>
        <v>34958716265</v>
      </c>
    </row>
    <row r="29" spans="1:51">
      <c r="A29" s="455" t="s">
        <v>152</v>
      </c>
      <c r="B29" s="462" t="s">
        <v>137</v>
      </c>
      <c r="C29" s="426">
        <f>VLOOKUP($B29,[31]広報分類FY14Q1!$C$82:$I$100,C$25,FALSE)</f>
        <v>4033119236</v>
      </c>
      <c r="D29" s="426">
        <f t="shared" si="11"/>
        <v>1260712471.8151243</v>
      </c>
      <c r="E29" s="426">
        <f>VLOOKUP($B29,[31]広報分類FY14Q1!$C$82:$I$100,E$25,FALSE)</f>
        <v>981799030.13733423</v>
      </c>
      <c r="F29" s="426">
        <f t="shared" si="12"/>
        <v>246579548.65001401</v>
      </c>
      <c r="G29" s="426">
        <f>VLOOKUP($B29,[31]広報分類FY14Q1!$C$82:$I$100,G$25,FALSE)</f>
        <v>113514537.99276002</v>
      </c>
      <c r="H29" s="426">
        <f>VLOOKUP($B29,[31]広報分類FY14Q1!$C$82:$I$100,H$25,FALSE)</f>
        <v>133065010.657254</v>
      </c>
      <c r="I29" s="426">
        <f t="shared" si="13"/>
        <v>32333893.027775992</v>
      </c>
      <c r="J29" s="426">
        <f>VLOOKUP($B29,[31]広報分類FY14Q1!$C$82:$I$100,J$25,FALSE)</f>
        <v>32333893.027775992</v>
      </c>
      <c r="K29" s="426">
        <f>VLOOKUP($B29,[31]広報分類FY14Q1!$C$82:$I$100,K$25,FALSE)</f>
        <v>0</v>
      </c>
      <c r="L29" s="426">
        <f t="shared" si="7"/>
        <v>5293831707.8151245</v>
      </c>
      <c r="M29" s="442"/>
      <c r="O29" s="462" t="s">
        <v>137</v>
      </c>
      <c r="P29" s="426">
        <f>VLOOKUP($B29,[32]広報分類FY14Q2!$C$82:$J$100,P$25,FALSE)</f>
        <v>8524473133</v>
      </c>
      <c r="Q29" s="426">
        <f t="shared" si="14"/>
        <v>2542980429.9071541</v>
      </c>
      <c r="R29" s="426">
        <f>VLOOKUP($B29,[32]広報分類FY14Q2!$C$82:$J$100,R$25,FALSE)</f>
        <v>1983691062.7633801</v>
      </c>
      <c r="S29" s="426">
        <f t="shared" si="15"/>
        <v>501115948.67819005</v>
      </c>
      <c r="T29" s="426">
        <f>VLOOKUP($B29,[32]広報分類FY14Q2!$C$82:$J$100,T$25,FALSE)</f>
        <v>229780277.84413004</v>
      </c>
      <c r="U29" s="426">
        <f>VLOOKUP($B29,[32]広報分類FY14Q2!$C$82:$J$100,U$25,FALSE)</f>
        <v>271335670.83406001</v>
      </c>
      <c r="V29" s="426">
        <f t="shared" si="16"/>
        <v>58173418.465583995</v>
      </c>
      <c r="W29" s="426">
        <f>VLOOKUP($B29,[32]広報分類FY14Q2!$C$82:$J$100,W$25,FALSE)</f>
        <v>58173418.465583995</v>
      </c>
      <c r="X29" s="426">
        <f>VLOOKUP($B29,[32]広報分類FY14Q2!$C$82:$J$100,X$25,FALSE)</f>
        <v>0</v>
      </c>
      <c r="Y29" s="426">
        <f t="shared" si="8"/>
        <v>11067453562.907154</v>
      </c>
      <c r="AB29" s="462" t="s">
        <v>137</v>
      </c>
      <c r="AC29" s="426">
        <f>VLOOKUP($B29,[33]広報分類FY14Q3!$C$82:$J$101,AC$25,FALSE)</f>
        <v>13605040522</v>
      </c>
      <c r="AD29" s="426">
        <f t="shared" si="17"/>
        <v>3931499392.2006068</v>
      </c>
      <c r="AE29" s="426">
        <f>VLOOKUP($B29,[33]広報分類FY14Q3!$C$82:$J$101,AE$25,FALSE)</f>
        <v>3021722198.1750197</v>
      </c>
      <c r="AF29" s="426">
        <f t="shared" si="18"/>
        <v>788577097.23211098</v>
      </c>
      <c r="AG29" s="426">
        <f>VLOOKUP($B29,[33]広報分類FY14Q3!$C$82:$J$101,AG$25,FALSE)</f>
        <v>428809543.99995601</v>
      </c>
      <c r="AH29" s="426">
        <f>VLOOKUP($B29,[33]広報分類FY14Q3!$C$82:$J$101,AH$25,FALSE)</f>
        <v>359767553.23215503</v>
      </c>
      <c r="AI29" s="426">
        <f t="shared" si="19"/>
        <v>121200096.793476</v>
      </c>
      <c r="AJ29" s="426">
        <f>VLOOKUP($B29,[33]広報分類FY14Q3!$C$82:$J$101,AJ$25,FALSE)</f>
        <v>121200096.793476</v>
      </c>
      <c r="AK29" s="426">
        <f>VLOOKUP($B29,[33]広報分類FY14Q3!$C$82:$J$101,AK$25,FALSE)</f>
        <v>0</v>
      </c>
      <c r="AL29" s="426">
        <f t="shared" si="20"/>
        <v>17536539914.200607</v>
      </c>
      <c r="AO29" s="462" t="s">
        <v>137</v>
      </c>
      <c r="AP29" s="426">
        <f>VLOOKUP($B29,[34]広報分類FY14Q4!$C$83:$J$101,AP$25,FALSE)</f>
        <v>17853531318</v>
      </c>
      <c r="AQ29" s="426">
        <f t="shared" si="9"/>
        <v>5710125611.7094402</v>
      </c>
      <c r="AR29" s="426">
        <f>VLOOKUP($B29,[34]広報分類FY14Q4!$C$83:$J$101,AR$25,FALSE)</f>
        <v>4306025683.0851192</v>
      </c>
      <c r="AS29" s="426">
        <f t="shared" si="21"/>
        <v>1246341299.6495771</v>
      </c>
      <c r="AT29" s="426">
        <f>VLOOKUP($B29,[34]広報分類FY14Q4!$C$83:$J$101,AT$25,FALSE)</f>
        <v>655007273.71000302</v>
      </c>
      <c r="AU29" s="426">
        <f>VLOOKUP($B29,[34]広報分類FY14Q4!$C$83:$J$101,AU$25,FALSE)</f>
        <v>591334025.939574</v>
      </c>
      <c r="AV29" s="426">
        <f t="shared" si="22"/>
        <v>157758628.97474399</v>
      </c>
      <c r="AW29" s="426">
        <f>VLOOKUP($B29,[34]広報分類FY14Q4!$C$83:$J$101,AW$25,FALSE)</f>
        <v>157758628.97474399</v>
      </c>
      <c r="AX29" s="426">
        <f>VLOOKUP($B29,[34]広報分類FY14Q4!$C$83:$J$101,AX$25,FALSE)</f>
        <v>0</v>
      </c>
      <c r="AY29" s="426">
        <f t="shared" si="10"/>
        <v>23563656929.709442</v>
      </c>
    </row>
    <row r="30" spans="1:51">
      <c r="B30" s="463" t="s">
        <v>170</v>
      </c>
      <c r="C30" s="451">
        <f>SUM(C28:C29)</f>
        <v>12604154991</v>
      </c>
      <c r="D30" s="451">
        <f t="shared" ref="D30:K30" si="23">SUM(D28:D29)</f>
        <v>1260712471.8151243</v>
      </c>
      <c r="E30" s="451">
        <f t="shared" si="23"/>
        <v>981799030.13733423</v>
      </c>
      <c r="F30" s="451">
        <f t="shared" si="23"/>
        <v>246579548.65001401</v>
      </c>
      <c r="G30" s="451">
        <f t="shared" si="23"/>
        <v>113514537.99276002</v>
      </c>
      <c r="H30" s="451">
        <f t="shared" si="23"/>
        <v>133065010.657254</v>
      </c>
      <c r="I30" s="451">
        <f t="shared" si="23"/>
        <v>32333893.027775992</v>
      </c>
      <c r="J30" s="451">
        <f t="shared" si="23"/>
        <v>32333893.027775992</v>
      </c>
      <c r="K30" s="451">
        <f t="shared" si="23"/>
        <v>0</v>
      </c>
      <c r="L30" s="451">
        <f>SUM(C30:D30)</f>
        <v>13864867462.815125</v>
      </c>
      <c r="M30" s="442"/>
      <c r="O30" s="463" t="s">
        <v>170</v>
      </c>
      <c r="P30" s="451">
        <f>SUM(P28:P29)</f>
        <v>25860906529</v>
      </c>
      <c r="Q30" s="451">
        <f t="shared" ref="Q30:X30" si="24">SUM(Q28:Q29)</f>
        <v>2542980429.9071541</v>
      </c>
      <c r="R30" s="451">
        <f t="shared" si="24"/>
        <v>1983691062.7633801</v>
      </c>
      <c r="S30" s="451">
        <f t="shared" si="24"/>
        <v>501115948.67819005</v>
      </c>
      <c r="T30" s="451">
        <f t="shared" si="24"/>
        <v>229780277.84413004</v>
      </c>
      <c r="U30" s="451">
        <f t="shared" si="24"/>
        <v>271335670.83406001</v>
      </c>
      <c r="V30" s="451">
        <f t="shared" si="24"/>
        <v>58173418.465583995</v>
      </c>
      <c r="W30" s="451">
        <f t="shared" si="24"/>
        <v>58173418.465583995</v>
      </c>
      <c r="X30" s="451">
        <f t="shared" si="24"/>
        <v>0</v>
      </c>
      <c r="Y30" s="451">
        <f t="shared" si="8"/>
        <v>28403886958.907154</v>
      </c>
      <c r="AB30" s="463" t="s">
        <v>170</v>
      </c>
      <c r="AC30" s="451">
        <f>SUM(AC28:AC29)</f>
        <v>40779183088</v>
      </c>
      <c r="AD30" s="451">
        <f t="shared" ref="AD30:AK30" si="25">SUM(AD28:AD29)</f>
        <v>3931499392.2006068</v>
      </c>
      <c r="AE30" s="451">
        <f t="shared" si="25"/>
        <v>3021722198.1750197</v>
      </c>
      <c r="AF30" s="451">
        <f t="shared" si="25"/>
        <v>788577097.23211098</v>
      </c>
      <c r="AG30" s="451">
        <f t="shared" si="25"/>
        <v>428809543.99995601</v>
      </c>
      <c r="AH30" s="451">
        <f t="shared" si="25"/>
        <v>359767553.23215503</v>
      </c>
      <c r="AI30" s="451">
        <f t="shared" si="25"/>
        <v>121200096.793476</v>
      </c>
      <c r="AJ30" s="451">
        <f t="shared" si="25"/>
        <v>121200096.793476</v>
      </c>
      <c r="AK30" s="451">
        <f t="shared" si="25"/>
        <v>0</v>
      </c>
      <c r="AL30" s="451">
        <f t="shared" si="20"/>
        <v>44710682480.200607</v>
      </c>
      <c r="AO30" s="463" t="s">
        <v>170</v>
      </c>
      <c r="AP30" s="451">
        <f>SUM(AP28:AP29)</f>
        <v>52812247583</v>
      </c>
      <c r="AQ30" s="451">
        <f t="shared" ref="AQ30:AX30" si="26">SUM(AQ28:AQ29)</f>
        <v>5710125611.7094402</v>
      </c>
      <c r="AR30" s="451">
        <f t="shared" si="26"/>
        <v>4306025683.0851192</v>
      </c>
      <c r="AS30" s="451">
        <f t="shared" si="26"/>
        <v>1246341299.6495771</v>
      </c>
      <c r="AT30" s="451">
        <f t="shared" si="26"/>
        <v>655007273.71000302</v>
      </c>
      <c r="AU30" s="451">
        <f t="shared" si="26"/>
        <v>591334025.939574</v>
      </c>
      <c r="AV30" s="451">
        <f t="shared" si="26"/>
        <v>157758628.97474399</v>
      </c>
      <c r="AW30" s="451">
        <f t="shared" si="26"/>
        <v>157758628.97474399</v>
      </c>
      <c r="AX30" s="451">
        <f t="shared" si="26"/>
        <v>0</v>
      </c>
      <c r="AY30" s="451">
        <f t="shared" si="10"/>
        <v>58522373194.709442</v>
      </c>
    </row>
    <row r="31" spans="1:51">
      <c r="A31" s="455" t="s">
        <v>152</v>
      </c>
      <c r="B31" s="462" t="s">
        <v>138</v>
      </c>
      <c r="C31" s="426">
        <f>VLOOKUP($B31,[31]広報分類FY14Q1!$C$82:$I$100,C$25,FALSE)</f>
        <v>3820407153</v>
      </c>
      <c r="D31" s="426">
        <f>E31+G31+H31+J31+K31</f>
        <v>499514118.65466392</v>
      </c>
      <c r="E31" s="426">
        <f>VLOOKUP($B31,[31]広報分類FY14Q1!$C$82:$I$100,E$25,FALSE)</f>
        <v>159863932.34824532</v>
      </c>
      <c r="F31" s="426">
        <f t="shared" si="12"/>
        <v>0</v>
      </c>
      <c r="G31" s="426">
        <f>VLOOKUP($B31,[31]広報分類FY14Q1!$C$82:$I$100,G$25,FALSE)</f>
        <v>0</v>
      </c>
      <c r="H31" s="426">
        <f>VLOOKUP($B31,[31]広報分類FY14Q1!$C$82:$I$100,H$25,FALSE)</f>
        <v>0</v>
      </c>
      <c r="I31" s="426">
        <f t="shared" si="13"/>
        <v>339650186.3064186</v>
      </c>
      <c r="J31" s="426">
        <f>VLOOKUP($B31,[31]広報分類FY14Q1!$C$82:$I$100,J$25,FALSE)</f>
        <v>229349404.58349264</v>
      </c>
      <c r="K31" s="426">
        <f>VLOOKUP($B31,[31]広報分類FY14Q1!$C$82:$I$100,K$25,FALSE)</f>
        <v>110300781.72292596</v>
      </c>
      <c r="L31" s="426">
        <f t="shared" si="7"/>
        <v>4319921271.654664</v>
      </c>
      <c r="M31" s="442"/>
      <c r="O31" s="462" t="s">
        <v>138</v>
      </c>
      <c r="P31" s="426">
        <f>VLOOKUP($B31,[32]広報分類FY14Q2!$C$82:$J$100,P$25,FALSE)</f>
        <v>7914863287</v>
      </c>
      <c r="Q31" s="426">
        <f>R31+T31+U31+W31+X31</f>
        <v>1091068046.1300402</v>
      </c>
      <c r="R31" s="426">
        <f>VLOOKUP($B31,[32]広報分類FY14Q2!$C$82:$J$100,R$25,FALSE)</f>
        <v>332711138.15893352</v>
      </c>
      <c r="S31" s="426">
        <f t="shared" si="15"/>
        <v>0</v>
      </c>
      <c r="T31" s="426">
        <f>VLOOKUP($B31,[32]広報分類FY14Q2!$C$82:$J$100,T$25,FALSE)</f>
        <v>0</v>
      </c>
      <c r="U31" s="426">
        <f>VLOOKUP($B31,[32]広報分類FY14Q2!$C$82:$J$100,U$25,FALSE)</f>
        <v>0</v>
      </c>
      <c r="V31" s="426">
        <f t="shared" si="16"/>
        <v>758356907.97110653</v>
      </c>
      <c r="W31" s="426">
        <f>VLOOKUP($B31,[32]広報分類FY14Q2!$C$82:$J$100,W$25,FALSE)</f>
        <v>503307547.99580657</v>
      </c>
      <c r="X31" s="426">
        <f>VLOOKUP($B31,[32]広報分類FY14Q2!$C$82:$J$100,X$25,FALSE)</f>
        <v>255049359.97530001</v>
      </c>
      <c r="Y31" s="426">
        <f t="shared" si="8"/>
        <v>9005931333.1300392</v>
      </c>
      <c r="AB31" s="462" t="s">
        <v>138</v>
      </c>
      <c r="AC31" s="426">
        <f>VLOOKUP($B31,[33]広報分類FY14Q3!$C$82:$J$101,AC$25,FALSE)</f>
        <v>12149953209</v>
      </c>
      <c r="AD31" s="426">
        <f>AE31+AG31+AH31+AJ31+AK31</f>
        <v>1816361031.3024089</v>
      </c>
      <c r="AE31" s="426">
        <f>VLOOKUP($B31,[33]広報分類FY14Q3!$C$82:$J$101,AE$25,FALSE)</f>
        <v>544903689.31945133</v>
      </c>
      <c r="AF31" s="426">
        <f t="shared" si="18"/>
        <v>0</v>
      </c>
      <c r="AG31" s="426">
        <f>VLOOKUP($B31,[33]広報分類FY14Q3!$C$82:$J$101,AG$25,FALSE)</f>
        <v>0</v>
      </c>
      <c r="AH31" s="426">
        <f>VLOOKUP($B31,[33]広報分類FY14Q3!$C$82:$J$101,AH$25,FALSE)</f>
        <v>0</v>
      </c>
      <c r="AI31" s="426">
        <f t="shared" si="19"/>
        <v>1271457341.9829576</v>
      </c>
      <c r="AJ31" s="426">
        <f>VLOOKUP($B31,[33]広報分類FY14Q3!$C$82:$J$101,AJ$25,FALSE)</f>
        <v>882972933.51317167</v>
      </c>
      <c r="AK31" s="426">
        <f>VLOOKUP($B31,[33]広報分類FY14Q3!$C$82:$J$101,AK$25,FALSE)</f>
        <v>388484408.46978599</v>
      </c>
      <c r="AL31" s="426">
        <f t="shared" si="20"/>
        <v>13966314240.302408</v>
      </c>
      <c r="AO31" s="462" t="s">
        <v>138</v>
      </c>
      <c r="AP31" s="426">
        <f>VLOOKUP($B31,[34]広報分類FY14Q4!$C$83:$J$101,AP$25,FALSE)</f>
        <v>15879188526</v>
      </c>
      <c r="AQ31" s="426">
        <f t="shared" si="9"/>
        <v>2392460591.0990591</v>
      </c>
      <c r="AR31" s="426">
        <f>VLOOKUP($B31,[34]広報分類FY14Q4!$C$83:$J$101,AR$25,FALSE)</f>
        <v>768798213.2385956</v>
      </c>
      <c r="AS31" s="426">
        <f t="shared" si="21"/>
        <v>0</v>
      </c>
      <c r="AT31" s="426">
        <f>VLOOKUP($B31,[34]広報分類FY14Q4!$C$83:$J$101,AT$25,FALSE)</f>
        <v>0</v>
      </c>
      <c r="AU31" s="426">
        <f>VLOOKUP($B31,[34]広報分類FY14Q4!$C$83:$J$101,AU$25,FALSE)</f>
        <v>0</v>
      </c>
      <c r="AV31" s="426">
        <f t="shared" si="22"/>
        <v>1623662377.8604631</v>
      </c>
      <c r="AW31" s="426">
        <f>VLOOKUP($B31,[34]広報分類FY14Q4!$C$83:$J$101,AW$25,FALSE)</f>
        <v>1107923741.2753093</v>
      </c>
      <c r="AX31" s="426">
        <f>VLOOKUP($B31,[34]広報分類FY14Q4!$C$83:$J$101,AX$25,FALSE)</f>
        <v>515738636.58515394</v>
      </c>
      <c r="AY31" s="426">
        <f t="shared" si="10"/>
        <v>18271649117.09906</v>
      </c>
    </row>
    <row r="32" spans="1:51">
      <c r="A32" s="455" t="s">
        <v>152</v>
      </c>
      <c r="B32" s="462" t="s">
        <v>139</v>
      </c>
      <c r="C32" s="426">
        <f>VLOOKUP($B32,[31]広報分類FY14Q1!$C$82:$I$100,C$25,FALSE)</f>
        <v>1059029939</v>
      </c>
      <c r="D32" s="426">
        <f t="shared" si="11"/>
        <v>284333902.80327368</v>
      </c>
      <c r="E32" s="426">
        <f>VLOOKUP($B32,[31]広報分類FY14Q1!$C$82:$I$100,E$25,FALSE)</f>
        <v>32422776.901317708</v>
      </c>
      <c r="F32" s="426">
        <f t="shared" si="12"/>
        <v>5953795.8117000004</v>
      </c>
      <c r="G32" s="426">
        <f>VLOOKUP($B32,[31]広報分類FY14Q1!$C$82:$I$100,G$25,FALSE)</f>
        <v>5953795.8117000004</v>
      </c>
      <c r="H32" s="426">
        <f>VLOOKUP($B32,[31]広報分類FY14Q1!$C$82:$I$100,H$25,FALSE)</f>
        <v>0</v>
      </c>
      <c r="I32" s="426">
        <f t="shared" si="13"/>
        <v>245957330.09025601</v>
      </c>
      <c r="J32" s="426">
        <f>VLOOKUP($B32,[31]広報分類FY14Q1!$C$82:$I$100,J$25,FALSE)</f>
        <v>230659536.23421997</v>
      </c>
      <c r="K32" s="426">
        <f>VLOOKUP($B32,[31]広報分類FY14Q1!$C$82:$I$100,K$25,FALSE)</f>
        <v>15297793.856036037</v>
      </c>
      <c r="L32" s="426">
        <f t="shared" si="7"/>
        <v>1343363841.8032737</v>
      </c>
      <c r="M32" s="442"/>
      <c r="O32" s="462" t="s">
        <v>139</v>
      </c>
      <c r="P32" s="426">
        <f>VLOOKUP($B32,[32]広報分類FY14Q2!$C$82:$J$100,P$25,FALSE)</f>
        <v>2198822818</v>
      </c>
      <c r="Q32" s="426">
        <f t="shared" ref="Q32:Q46" si="27">R32+T32+U32+W32+X32</f>
        <v>585794264.40662479</v>
      </c>
      <c r="R32" s="426">
        <f>VLOOKUP($B32,[32]広報分類FY14Q2!$C$82:$J$100,R$25,FALSE)</f>
        <v>54975497.380259693</v>
      </c>
      <c r="S32" s="426">
        <f t="shared" si="15"/>
        <v>6787608.0901499987</v>
      </c>
      <c r="T32" s="426">
        <f>VLOOKUP($B32,[32]広報分類FY14Q2!$C$82:$J$100,T$25,FALSE)</f>
        <v>6787608.0901499987</v>
      </c>
      <c r="U32" s="426">
        <f>VLOOKUP($B32,[32]広報分類FY14Q2!$C$82:$J$100,U$25,FALSE)</f>
        <v>0</v>
      </c>
      <c r="V32" s="426">
        <f t="shared" si="16"/>
        <v>524031158.9362151</v>
      </c>
      <c r="W32" s="426">
        <f>VLOOKUP($B32,[32]広報分類FY14Q2!$C$82:$J$100,W$25,FALSE)</f>
        <v>495422990.15333956</v>
      </c>
      <c r="X32" s="426">
        <f>VLOOKUP($B32,[32]広報分類FY14Q2!$C$82:$J$100,X$25,FALSE)</f>
        <v>28608168.782875538</v>
      </c>
      <c r="Y32" s="426">
        <f t="shared" si="8"/>
        <v>2784617082.4066248</v>
      </c>
      <c r="AB32" s="462" t="s">
        <v>139</v>
      </c>
      <c r="AC32" s="426">
        <f>VLOOKUP($B32,[33]広報分類FY14Q3!$C$82:$J$101,AC$25,FALSE)</f>
        <v>3545834845</v>
      </c>
      <c r="AD32" s="426">
        <f t="shared" ref="AD32:AD46" si="28">AE32+AG32+AH32+AJ32+AK32</f>
        <v>895812691.38336766</v>
      </c>
      <c r="AE32" s="426">
        <f>VLOOKUP($B32,[33]広報分類FY14Q3!$C$82:$J$101,AE$25,FALSE)</f>
        <v>97393479.487324879</v>
      </c>
      <c r="AF32" s="426">
        <f t="shared" si="18"/>
        <v>7305568.2565600015</v>
      </c>
      <c r="AG32" s="426">
        <f>VLOOKUP($B32,[33]広報分類FY14Q3!$C$82:$J$101,AG$25,FALSE)</f>
        <v>7305568.2565600006</v>
      </c>
      <c r="AH32" s="426">
        <f>VLOOKUP($B32,[33]広報分類FY14Q3!$C$82:$J$101,AH$25,FALSE)</f>
        <v>9.3132257461547841E-10</v>
      </c>
      <c r="AI32" s="426">
        <f t="shared" si="19"/>
        <v>791113643.63948274</v>
      </c>
      <c r="AJ32" s="426">
        <f>VLOOKUP($B32,[33]広報分類FY14Q3!$C$82:$J$101,AJ$25,FALSE)</f>
        <v>751117962.95583081</v>
      </c>
      <c r="AK32" s="426">
        <f>VLOOKUP($B32,[33]広報分類FY14Q3!$C$82:$J$101,AK$25,FALSE)</f>
        <v>39995680.683651924</v>
      </c>
      <c r="AL32" s="426">
        <f t="shared" si="20"/>
        <v>4441647536.3833675</v>
      </c>
      <c r="AO32" s="462" t="s">
        <v>139</v>
      </c>
      <c r="AP32" s="426">
        <f>VLOOKUP($B32,[34]広報分類FY14Q4!$C$83:$J$101,AP$25,FALSE)</f>
        <v>4860991725</v>
      </c>
      <c r="AQ32" s="426">
        <f t="shared" si="9"/>
        <v>1276206205.3745551</v>
      </c>
      <c r="AR32" s="426">
        <f>VLOOKUP($B32,[34]広報分類FY14Q4!$C$83:$J$101,AR$25,FALSE)</f>
        <v>140053739.4903816</v>
      </c>
      <c r="AS32" s="426">
        <f t="shared" si="21"/>
        <v>7799506.8339300007</v>
      </c>
      <c r="AT32" s="426">
        <f>VLOOKUP($B32,[34]広報分類FY14Q4!$C$83:$J$101,AT$25,FALSE)</f>
        <v>7799506.8339300007</v>
      </c>
      <c r="AU32" s="426">
        <f>VLOOKUP($B32,[34]広報分類FY14Q4!$C$83:$J$101,AU$25,FALSE)</f>
        <v>0</v>
      </c>
      <c r="AV32" s="426">
        <f t="shared" si="22"/>
        <v>1128352959.0502434</v>
      </c>
      <c r="AW32" s="426">
        <f>VLOOKUP($B32,[34]広報分類FY14Q4!$C$83:$J$101,AW$25,FALSE)</f>
        <v>1072049071.2876649</v>
      </c>
      <c r="AX32" s="426">
        <f>VLOOKUP($B32,[34]広報分類FY14Q4!$C$83:$J$101,AX$25,FALSE)</f>
        <v>56303887.762578487</v>
      </c>
      <c r="AY32" s="426">
        <f t="shared" si="10"/>
        <v>6137197930.3745556</v>
      </c>
    </row>
    <row r="33" spans="1:51">
      <c r="B33" s="463" t="s">
        <v>171</v>
      </c>
      <c r="C33" s="451">
        <f>SUM(C31:C32)</f>
        <v>4879437092</v>
      </c>
      <c r="D33" s="451">
        <f t="shared" ref="D33:K33" si="29">SUM(D31:D32)</f>
        <v>783848021.4579376</v>
      </c>
      <c r="E33" s="451">
        <f t="shared" si="29"/>
        <v>192286709.24956304</v>
      </c>
      <c r="F33" s="451">
        <f t="shared" si="29"/>
        <v>5953795.8117000004</v>
      </c>
      <c r="G33" s="451">
        <f t="shared" si="29"/>
        <v>5953795.8117000004</v>
      </c>
      <c r="H33" s="451">
        <f t="shared" si="29"/>
        <v>0</v>
      </c>
      <c r="I33" s="451">
        <f t="shared" si="29"/>
        <v>585607516.39667463</v>
      </c>
      <c r="J33" s="451">
        <f t="shared" si="29"/>
        <v>460008940.8177126</v>
      </c>
      <c r="K33" s="451">
        <f t="shared" si="29"/>
        <v>125598575.578962</v>
      </c>
      <c r="L33" s="451">
        <f>SUM(C33:D33)</f>
        <v>5663285113.4579372</v>
      </c>
      <c r="M33" s="442"/>
      <c r="O33" s="463" t="s">
        <v>171</v>
      </c>
      <c r="P33" s="451">
        <f t="shared" ref="P33:X33" si="30">SUM(P31:P32)</f>
        <v>10113686105</v>
      </c>
      <c r="Q33" s="451">
        <f t="shared" si="30"/>
        <v>1676862310.536665</v>
      </c>
      <c r="R33" s="451">
        <f t="shared" si="30"/>
        <v>387686635.53919321</v>
      </c>
      <c r="S33" s="451">
        <f t="shared" si="30"/>
        <v>6787608.0901499987</v>
      </c>
      <c r="T33" s="451">
        <f t="shared" si="30"/>
        <v>6787608.0901499987</v>
      </c>
      <c r="U33" s="451">
        <f t="shared" si="30"/>
        <v>0</v>
      </c>
      <c r="V33" s="451">
        <f t="shared" si="30"/>
        <v>1282388066.9073217</v>
      </c>
      <c r="W33" s="451">
        <f t="shared" si="30"/>
        <v>998730538.14914608</v>
      </c>
      <c r="X33" s="451">
        <f t="shared" si="30"/>
        <v>283657528.75817555</v>
      </c>
      <c r="Y33" s="451">
        <f>SUM(P33:Q33)</f>
        <v>11790548415.536665</v>
      </c>
      <c r="AB33" s="463" t="s">
        <v>171</v>
      </c>
      <c r="AC33" s="451">
        <f t="shared" ref="AC33:AK33" si="31">SUM(AC31:AC32)</f>
        <v>15695788054</v>
      </c>
      <c r="AD33" s="451">
        <f t="shared" si="31"/>
        <v>2712173722.6857767</v>
      </c>
      <c r="AE33" s="451">
        <f t="shared" si="31"/>
        <v>642297168.80677617</v>
      </c>
      <c r="AF33" s="451">
        <f t="shared" si="31"/>
        <v>7305568.2565600015</v>
      </c>
      <c r="AG33" s="451">
        <f t="shared" si="31"/>
        <v>7305568.2565600006</v>
      </c>
      <c r="AH33" s="451">
        <f t="shared" si="31"/>
        <v>9.3132257461547841E-10</v>
      </c>
      <c r="AI33" s="451">
        <f t="shared" si="31"/>
        <v>2062570985.6224403</v>
      </c>
      <c r="AJ33" s="451">
        <f t="shared" si="31"/>
        <v>1634090896.4690025</v>
      </c>
      <c r="AK33" s="451">
        <f t="shared" si="31"/>
        <v>428480089.15343791</v>
      </c>
      <c r="AL33" s="451">
        <f>SUM(AC33:AD33)</f>
        <v>18407961776.685776</v>
      </c>
      <c r="AO33" s="463" t="s">
        <v>171</v>
      </c>
      <c r="AP33" s="451">
        <f t="shared" ref="AP33:AX33" si="32">SUM(AP31:AP32)</f>
        <v>20740180251</v>
      </c>
      <c r="AQ33" s="451">
        <f t="shared" si="32"/>
        <v>3668666796.4736142</v>
      </c>
      <c r="AR33" s="451">
        <f t="shared" si="32"/>
        <v>908851952.7289772</v>
      </c>
      <c r="AS33" s="451">
        <f t="shared" si="32"/>
        <v>7799506.8339300007</v>
      </c>
      <c r="AT33" s="451">
        <f t="shared" si="32"/>
        <v>7799506.8339300007</v>
      </c>
      <c r="AU33" s="451">
        <f t="shared" si="32"/>
        <v>0</v>
      </c>
      <c r="AV33" s="451">
        <f t="shared" si="32"/>
        <v>2752015336.9107065</v>
      </c>
      <c r="AW33" s="451">
        <f t="shared" si="32"/>
        <v>2179972812.562974</v>
      </c>
      <c r="AX33" s="451">
        <f t="shared" si="32"/>
        <v>572042524.34773242</v>
      </c>
      <c r="AY33" s="451">
        <f>SUM(AP33:AQ33)</f>
        <v>24408847047.473614</v>
      </c>
    </row>
    <row r="34" spans="1:51">
      <c r="A34" s="455" t="s">
        <v>156</v>
      </c>
      <c r="B34" s="423" t="s">
        <v>23</v>
      </c>
      <c r="C34" s="426">
        <f>VLOOKUP($B34,[31]広報分類FY14Q1!$C$82:$I$100,C$25,FALSE)</f>
        <v>2137941371.168</v>
      </c>
      <c r="D34" s="426">
        <f t="shared" si="11"/>
        <v>7435335688.5364351</v>
      </c>
      <c r="E34" s="426">
        <f>VLOOKUP($B34,[31]広報分類FY14Q1!$C$82:$I$100,E$25,FALSE)</f>
        <v>1447384714.6667528</v>
      </c>
      <c r="F34" s="426">
        <f t="shared" si="12"/>
        <v>4812923220.668273</v>
      </c>
      <c r="G34" s="426">
        <f>VLOOKUP($B34,[31]広報分類FY14Q1!$C$82:$I$100,G$25,FALSE)</f>
        <v>4597696030.2480001</v>
      </c>
      <c r="H34" s="426">
        <f>VLOOKUP($B34,[31]広報分類FY14Q1!$C$82:$I$100,H$25,FALSE)</f>
        <v>215227190.42027298</v>
      </c>
      <c r="I34" s="426">
        <f t="shared" si="13"/>
        <v>1175027753.2014098</v>
      </c>
      <c r="J34" s="426">
        <f>VLOOKUP($B34,[31]広報分類FY14Q1!$C$82:$I$100,J$25,FALSE)</f>
        <v>920223381.36150467</v>
      </c>
      <c r="K34" s="426">
        <f>VLOOKUP($B34,[31]広報分類FY14Q1!$C$82:$I$100,K$25,FALSE)</f>
        <v>254804371.83990514</v>
      </c>
      <c r="L34" s="426">
        <f t="shared" si="7"/>
        <v>9573277059.7044353</v>
      </c>
      <c r="M34" s="442"/>
      <c r="O34" s="423" t="s">
        <v>23</v>
      </c>
      <c r="P34" s="426">
        <f>VLOOKUP($B34,[32]広報分類FY14Q2!$C$82:$J$100,P$25,FALSE)</f>
        <v>4363019377.04</v>
      </c>
      <c r="Q34" s="426">
        <f t="shared" si="27"/>
        <v>14604533576.973143</v>
      </c>
      <c r="R34" s="426">
        <f>VLOOKUP($B34,[32]広報分類FY14Q2!$C$82:$J$100,R$25,FALSE)</f>
        <v>2793092010.0202661</v>
      </c>
      <c r="S34" s="426">
        <f t="shared" si="15"/>
        <v>9423564344.4859695</v>
      </c>
      <c r="T34" s="426">
        <f>VLOOKUP($B34,[32]広報分類FY14Q2!$C$82:$J$100,T$25,FALSE)</f>
        <v>8972708340.5580006</v>
      </c>
      <c r="U34" s="426">
        <f>VLOOKUP($B34,[32]広報分類FY14Q2!$C$82:$J$100,U$25,FALSE)</f>
        <v>450856003.92796904</v>
      </c>
      <c r="V34" s="426">
        <f t="shared" si="16"/>
        <v>2387877222.4669075</v>
      </c>
      <c r="W34" s="426">
        <f>VLOOKUP($B34,[32]広報分類FY14Q2!$C$82:$J$100,W$25,FALSE)</f>
        <v>1898866783.2965639</v>
      </c>
      <c r="X34" s="426">
        <f>VLOOKUP($B34,[32]広報分類FY14Q2!$C$82:$J$100,X$25,FALSE)</f>
        <v>489010439.17034346</v>
      </c>
      <c r="Y34" s="426">
        <f t="shared" si="8"/>
        <v>18967552954.013142</v>
      </c>
      <c r="AB34" s="423" t="s">
        <v>23</v>
      </c>
      <c r="AC34" s="426">
        <f>VLOOKUP($B34,[33]広報分類FY14Q3!$C$82:$J$101,AC$25,FALSE)</f>
        <v>6908402544.0840006</v>
      </c>
      <c r="AD34" s="426">
        <f t="shared" si="28"/>
        <v>22066635706.928486</v>
      </c>
      <c r="AE34" s="426">
        <f>VLOOKUP($B34,[33]広報分類FY14Q3!$C$82:$J$101,AE$25,FALSE)</f>
        <v>4197092343.1251059</v>
      </c>
      <c r="AF34" s="426">
        <f t="shared" si="18"/>
        <v>14323785773.912888</v>
      </c>
      <c r="AG34" s="426">
        <f>VLOOKUP($B34,[33]広報分類FY14Q3!$C$82:$J$101,AG$25,FALSE)</f>
        <v>13621694070.154802</v>
      </c>
      <c r="AH34" s="426">
        <f>VLOOKUP($B34,[33]広報分類FY14Q3!$C$82:$J$101,AH$25,FALSE)</f>
        <v>702091703.7580843</v>
      </c>
      <c r="AI34" s="426">
        <f t="shared" si="19"/>
        <v>3545757589.8904929</v>
      </c>
      <c r="AJ34" s="426">
        <f>VLOOKUP($B34,[33]広報分類FY14Q3!$C$82:$J$101,AJ$25,FALSE)</f>
        <v>2857283607.9739828</v>
      </c>
      <c r="AK34" s="426">
        <f>VLOOKUP($B34,[33]広報分類FY14Q3!$C$82:$J$101,AK$25,FALSE)</f>
        <v>688473981.91650999</v>
      </c>
      <c r="AL34" s="426">
        <f t="shared" si="20"/>
        <v>28975038251.012486</v>
      </c>
      <c r="AO34" s="423" t="s">
        <v>23</v>
      </c>
      <c r="AP34" s="426">
        <f>VLOOKUP($B34,[34]広報分類FY14Q4!$C$83:$J$101,AP$25,FALSE)</f>
        <v>9397990420.4266987</v>
      </c>
      <c r="AQ34" s="426">
        <f t="shared" si="9"/>
        <v>29777106617.665707</v>
      </c>
      <c r="AR34" s="426">
        <f>VLOOKUP($B34,[34]広報分類FY14Q4!$C$83:$J$101,AR$25,FALSE)</f>
        <v>5512240436.9101677</v>
      </c>
      <c r="AS34" s="426">
        <f t="shared" si="21"/>
        <v>19506744433.015739</v>
      </c>
      <c r="AT34" s="426">
        <f>VLOOKUP($B34,[34]広報分類FY14Q4!$C$83:$J$101,AT$25,FALSE)</f>
        <v>18514268091.877598</v>
      </c>
      <c r="AU34" s="426">
        <f>VLOOKUP($B34,[34]広報分類FY14Q4!$C$83:$J$101,AU$25,FALSE)</f>
        <v>992476341.13813996</v>
      </c>
      <c r="AV34" s="426">
        <f t="shared" si="22"/>
        <v>4758121747.7398005</v>
      </c>
      <c r="AW34" s="426">
        <f>VLOOKUP($B34,[34]広報分類FY14Q4!$C$83:$J$101,AW$25,FALSE)</f>
        <v>3872361164.1463351</v>
      </c>
      <c r="AX34" s="426">
        <f>VLOOKUP($B34,[34]広報分類FY14Q4!$C$83:$J$101,AX$25,FALSE)</f>
        <v>885760583.59346557</v>
      </c>
      <c r="AY34" s="426">
        <f t="shared" si="10"/>
        <v>39175097038.092407</v>
      </c>
    </row>
    <row r="35" spans="1:51">
      <c r="A35" s="455" t="s">
        <v>156</v>
      </c>
      <c r="B35" s="423" t="s">
        <v>140</v>
      </c>
      <c r="C35" s="426">
        <f>VLOOKUP($B35,[31]広報分類FY14Q1!$C$82:$I$100,C$25,FALSE)</f>
        <v>503608330</v>
      </c>
      <c r="D35" s="426">
        <f t="shared" si="11"/>
        <v>2625611851.7553558</v>
      </c>
      <c r="E35" s="426">
        <f>VLOOKUP($B35,[31]広報分類FY14Q1!$C$82:$I$100,E$25,FALSE)</f>
        <v>1955317026.5179331</v>
      </c>
      <c r="F35" s="426">
        <f t="shared" si="12"/>
        <v>468982818.103966</v>
      </c>
      <c r="G35" s="426">
        <f>VLOOKUP($B35,[31]広報分類FY14Q1!$C$82:$I$100,G$25,FALSE)</f>
        <v>446847256.21020001</v>
      </c>
      <c r="H35" s="426">
        <f>VLOOKUP($B35,[31]広報分類FY14Q1!$C$82:$I$100,H$25,FALSE)</f>
        <v>22135561.893766001</v>
      </c>
      <c r="I35" s="426">
        <f t="shared" si="13"/>
        <v>201312007.13345671</v>
      </c>
      <c r="J35" s="426">
        <f>VLOOKUP($B35,[31]広報分類FY14Q1!$C$82:$I$100,J$25,FALSE)</f>
        <v>179210106.24819735</v>
      </c>
      <c r="K35" s="426">
        <f>VLOOKUP($B35,[31]広報分類FY14Q1!$C$82:$I$100,K$25,FALSE)</f>
        <v>22101900.88525936</v>
      </c>
      <c r="L35" s="426">
        <f t="shared" si="7"/>
        <v>3129220181.7553558</v>
      </c>
      <c r="M35" s="442"/>
      <c r="O35" s="423" t="s">
        <v>140</v>
      </c>
      <c r="P35" s="426">
        <f>VLOOKUP($B35,[32]広報分類FY14Q2!$C$82:$J$100,P$25,FALSE)</f>
        <v>958207820</v>
      </c>
      <c r="Q35" s="426">
        <f t="shared" si="27"/>
        <v>5314187243.8025322</v>
      </c>
      <c r="R35" s="426">
        <f>VLOOKUP($B35,[32]広報分類FY14Q2!$C$82:$J$100,R$25,FALSE)</f>
        <v>3741625632.2583504</v>
      </c>
      <c r="S35" s="426">
        <f t="shared" si="15"/>
        <v>1081319574.620748</v>
      </c>
      <c r="T35" s="426">
        <f>VLOOKUP($B35,[32]広報分類FY14Q2!$C$82:$J$100,T$25,FALSE)</f>
        <v>924307112.79460001</v>
      </c>
      <c r="U35" s="426">
        <f>VLOOKUP($B35,[32]広報分類FY14Q2!$C$82:$J$100,U$25,FALSE)</f>
        <v>157012461.826148</v>
      </c>
      <c r="V35" s="426">
        <f t="shared" si="16"/>
        <v>491242036.92343414</v>
      </c>
      <c r="W35" s="426">
        <f>VLOOKUP($B35,[32]広報分類FY14Q2!$C$82:$J$100,W$25,FALSE)</f>
        <v>437678177.15007669</v>
      </c>
      <c r="X35" s="426">
        <f>VLOOKUP($B35,[32]広報分類FY14Q2!$C$82:$J$100,X$25,FALSE)</f>
        <v>53563859.773357429</v>
      </c>
      <c r="Y35" s="426">
        <f t="shared" si="8"/>
        <v>6272395063.8025322</v>
      </c>
      <c r="AB35" s="423" t="s">
        <v>140</v>
      </c>
      <c r="AC35" s="426">
        <f>VLOOKUP($B35,[33]広報分類FY14Q3!$C$82:$J$101,AC$25,FALSE)</f>
        <v>1495754984</v>
      </c>
      <c r="AD35" s="426">
        <f t="shared" si="28"/>
        <v>8058132990.0291557</v>
      </c>
      <c r="AE35" s="426">
        <f>VLOOKUP($B35,[33]広報分類FY14Q3!$C$82:$J$101,AE$25,FALSE)</f>
        <v>5639419213.5669699</v>
      </c>
      <c r="AF35" s="426">
        <f t="shared" si="18"/>
        <v>1679692722.753695</v>
      </c>
      <c r="AG35" s="426">
        <f>VLOOKUP($B35,[33]広報分類FY14Q3!$C$82:$J$101,AG$25,FALSE)</f>
        <v>1415365642.5307999</v>
      </c>
      <c r="AH35" s="426">
        <f>VLOOKUP($B35,[33]広報分類FY14Q3!$C$82:$J$101,AH$25,FALSE)</f>
        <v>264327080.22289503</v>
      </c>
      <c r="AI35" s="426">
        <f t="shared" si="19"/>
        <v>739021053.70849204</v>
      </c>
      <c r="AJ35" s="426">
        <f>VLOOKUP($B35,[33]広報分類FY14Q3!$C$82:$J$101,AJ$25,FALSE)</f>
        <v>637811782.36189961</v>
      </c>
      <c r="AK35" s="426">
        <f>VLOOKUP($B35,[33]広報分類FY14Q3!$C$82:$J$101,AK$25,FALSE)</f>
        <v>101209271.34659237</v>
      </c>
      <c r="AL35" s="426">
        <f t="shared" si="20"/>
        <v>9553887974.0291557</v>
      </c>
      <c r="AO35" s="423" t="s">
        <v>140</v>
      </c>
      <c r="AP35" s="426">
        <f>VLOOKUP($B35,[34]広報分類FY14Q4!$C$83:$J$101,AP$25,FALSE)</f>
        <v>2045951506</v>
      </c>
      <c r="AQ35" s="426">
        <f t="shared" si="9"/>
        <v>11294740257.46567</v>
      </c>
      <c r="AR35" s="426">
        <f>VLOOKUP($B35,[34]広報分類FY14Q4!$C$83:$J$101,AR$25,FALSE)</f>
        <v>8007763956.8173189</v>
      </c>
      <c r="AS35" s="426">
        <f t="shared" si="21"/>
        <v>2239220147.6155672</v>
      </c>
      <c r="AT35" s="426">
        <f>VLOOKUP($B35,[34]広報分類FY14Q4!$C$83:$J$101,AT$25,FALSE)</f>
        <v>1910239061.2069001</v>
      </c>
      <c r="AU35" s="426">
        <f>VLOOKUP($B35,[34]広報分類FY14Q4!$C$83:$J$101,AU$25,FALSE)</f>
        <v>328981086.40866703</v>
      </c>
      <c r="AV35" s="426">
        <f t="shared" si="22"/>
        <v>1047756153.0327829</v>
      </c>
      <c r="AW35" s="426">
        <f>VLOOKUP($B35,[34]広報分類FY14Q4!$C$83:$J$101,AW$25,FALSE)</f>
        <v>891947015.07258701</v>
      </c>
      <c r="AX35" s="426">
        <f>VLOOKUP($B35,[34]広報分類FY14Q4!$C$83:$J$101,AX$25,FALSE)</f>
        <v>155809137.96019587</v>
      </c>
      <c r="AY35" s="426">
        <f t="shared" si="10"/>
        <v>13340691763.46567</v>
      </c>
    </row>
    <row r="36" spans="1:51">
      <c r="A36" s="455" t="s">
        <v>156</v>
      </c>
      <c r="B36" s="423" t="s">
        <v>141</v>
      </c>
      <c r="C36" s="426">
        <f>VLOOKUP($B36,[31]広報分類FY14Q1!$C$82:$I$100,C$25,FALSE)</f>
        <v>563143841</v>
      </c>
      <c r="D36" s="426">
        <f t="shared" si="11"/>
        <v>3669749651.6436548</v>
      </c>
      <c r="E36" s="426">
        <f>VLOOKUP($B36,[31]広報分類FY14Q1!$C$82:$I$100,E$25,FALSE)</f>
        <v>1634828620.1256542</v>
      </c>
      <c r="F36" s="426">
        <f t="shared" si="12"/>
        <v>1403304929.7240009</v>
      </c>
      <c r="G36" s="426">
        <f>VLOOKUP($B36,[31]広報分類FY14Q1!$C$82:$I$100,G$25,FALSE)</f>
        <v>1178037863.2380009</v>
      </c>
      <c r="H36" s="426">
        <f>VLOOKUP($B36,[31]広報分類FY14Q1!$C$82:$I$100,H$25,FALSE)</f>
        <v>225267066.48600003</v>
      </c>
      <c r="I36" s="426">
        <f t="shared" si="13"/>
        <v>631616101.79400003</v>
      </c>
      <c r="J36" s="426">
        <f>VLOOKUP($B36,[31]広報分類FY14Q1!$C$82:$I$100,J$25,FALSE)</f>
        <v>310188008.47920001</v>
      </c>
      <c r="K36" s="426">
        <f>VLOOKUP($B36,[31]広報分類FY14Q1!$C$82:$I$100,K$25,FALSE)</f>
        <v>321428093.31480002</v>
      </c>
      <c r="L36" s="426">
        <f t="shared" si="7"/>
        <v>4232893492.6436548</v>
      </c>
      <c r="M36" s="442"/>
      <c r="O36" s="423" t="s">
        <v>141</v>
      </c>
      <c r="P36" s="426">
        <f>VLOOKUP($B36,[32]広報分類FY14Q2!$C$82:$J$100,P$25,FALSE)</f>
        <v>1119258638</v>
      </c>
      <c r="Q36" s="426">
        <f t="shared" si="27"/>
        <v>7393937371.4043379</v>
      </c>
      <c r="R36" s="426">
        <f>VLOOKUP($B36,[32]広報分類FY14Q2!$C$82:$J$100,R$25,FALSE)</f>
        <v>3027800987.6743374</v>
      </c>
      <c r="S36" s="426">
        <f t="shared" si="15"/>
        <v>2907281825.1390004</v>
      </c>
      <c r="T36" s="426">
        <f>VLOOKUP($B36,[32]広報分類FY14Q2!$C$82:$J$100,T$25,FALSE)</f>
        <v>2409574475.9470005</v>
      </c>
      <c r="U36" s="426">
        <f>VLOOKUP($B36,[32]広報分類FY14Q2!$C$82:$J$100,U$25,FALSE)</f>
        <v>497707349.19199997</v>
      </c>
      <c r="V36" s="426">
        <f t="shared" si="16"/>
        <v>1458854558.5910001</v>
      </c>
      <c r="W36" s="426">
        <f>VLOOKUP($B36,[32]広報分類FY14Q2!$C$82:$J$100,W$25,FALSE)</f>
        <v>638583178.65499997</v>
      </c>
      <c r="X36" s="426">
        <f>VLOOKUP($B36,[32]広報分類FY14Q2!$C$82:$J$100,X$25,FALSE)</f>
        <v>820271379.93599999</v>
      </c>
      <c r="Y36" s="426">
        <f t="shared" si="8"/>
        <v>8513196009.4043379</v>
      </c>
      <c r="AB36" s="423" t="s">
        <v>141</v>
      </c>
      <c r="AC36" s="426">
        <f>VLOOKUP($B36,[33]広報分類FY14Q3!$C$82:$J$101,AC$25,FALSE)</f>
        <v>1694174749</v>
      </c>
      <c r="AD36" s="426">
        <f t="shared" si="28"/>
        <v>12422979839.744463</v>
      </c>
      <c r="AE36" s="426">
        <f>VLOOKUP($B36,[33]広報分類FY14Q3!$C$82:$J$101,AE$25,FALSE)</f>
        <v>4858188173.0212603</v>
      </c>
      <c r="AF36" s="426">
        <f t="shared" si="18"/>
        <v>4864030004.1172028</v>
      </c>
      <c r="AG36" s="426">
        <f>VLOOKUP($B36,[33]広報分類FY14Q3!$C$82:$J$101,AG$25,FALSE)</f>
        <v>3999514671.6868029</v>
      </c>
      <c r="AH36" s="426">
        <f>VLOOKUP($B36,[33]広報分類FY14Q3!$C$82:$J$101,AH$25,FALSE)</f>
        <v>864515332.43040001</v>
      </c>
      <c r="AI36" s="426">
        <f t="shared" si="19"/>
        <v>2700761662.6059999</v>
      </c>
      <c r="AJ36" s="426">
        <f>VLOOKUP($B36,[33]広報分類FY14Q3!$C$82:$J$101,AJ$25,FALSE)</f>
        <v>993245254.08079982</v>
      </c>
      <c r="AK36" s="426">
        <f>VLOOKUP($B36,[33]広報分類FY14Q3!$C$82:$J$101,AK$25,FALSE)</f>
        <v>1707516408.5251999</v>
      </c>
      <c r="AL36" s="426">
        <f t="shared" si="20"/>
        <v>14117154588.744463</v>
      </c>
      <c r="AO36" s="423" t="s">
        <v>141</v>
      </c>
      <c r="AP36" s="426">
        <f>VLOOKUP($B36,[34]広報分類FY14Q4!$C$83:$J$101,AP$25,FALSE)</f>
        <v>2252235048</v>
      </c>
      <c r="AQ36" s="426">
        <f t="shared" si="9"/>
        <v>18648082739.03355</v>
      </c>
      <c r="AR36" s="426">
        <f>VLOOKUP($B36,[34]広報分類FY14Q4!$C$83:$J$101,AR$25,FALSE)</f>
        <v>6540296946.6676493</v>
      </c>
      <c r="AS36" s="426">
        <f t="shared" si="21"/>
        <v>6840199466.2407017</v>
      </c>
      <c r="AT36" s="426">
        <f>VLOOKUP($B36,[34]広報分類FY14Q4!$C$83:$J$101,AT$25,FALSE)</f>
        <v>5565871712.1028023</v>
      </c>
      <c r="AU36" s="426">
        <f>VLOOKUP($B36,[34]広報分類FY14Q4!$C$83:$J$101,AU$25,FALSE)</f>
        <v>1274327754.1378999</v>
      </c>
      <c r="AV36" s="426">
        <f t="shared" si="22"/>
        <v>5267586326.1251993</v>
      </c>
      <c r="AW36" s="426">
        <f>VLOOKUP($B36,[34]広報分類FY14Q4!$C$83:$J$101,AW$25,FALSE)</f>
        <v>1452903171.7368</v>
      </c>
      <c r="AX36" s="426">
        <f>VLOOKUP($B36,[34]広報分類FY14Q4!$C$83:$J$101,AX$25,FALSE)</f>
        <v>3814683154.3883996</v>
      </c>
      <c r="AY36" s="426">
        <f t="shared" si="10"/>
        <v>20900317787.03355</v>
      </c>
    </row>
    <row r="37" spans="1:51">
      <c r="A37" s="455" t="s">
        <v>142</v>
      </c>
      <c r="B37" s="423" t="s">
        <v>142</v>
      </c>
      <c r="C37" s="426">
        <f>VLOOKUP($B37,[31]広報分類FY14Q1!$C$82:$I$100,C$25,FALSE)</f>
        <v>0</v>
      </c>
      <c r="D37" s="426">
        <f t="shared" si="11"/>
        <v>0</v>
      </c>
      <c r="E37" s="426">
        <f>VLOOKUP($B37,[31]広報分類FY14Q1!$C$82:$I$100,E$25,FALSE)</f>
        <v>0</v>
      </c>
      <c r="F37" s="426">
        <f t="shared" si="12"/>
        <v>0</v>
      </c>
      <c r="G37" s="426">
        <f>VLOOKUP($B37,[31]広報分類FY14Q1!$C$82:$I$100,G$25,FALSE)</f>
        <v>0</v>
      </c>
      <c r="H37" s="426">
        <f>VLOOKUP($B37,[31]広報分類FY14Q1!$C$82:$I$100,H$25,FALSE)</f>
        <v>0</v>
      </c>
      <c r="I37" s="426">
        <f t="shared" si="13"/>
        <v>0</v>
      </c>
      <c r="J37" s="426">
        <f>VLOOKUP($B37,[31]広報分類FY14Q1!$C$82:$I$100,J$25,FALSE)</f>
        <v>0</v>
      </c>
      <c r="K37" s="426">
        <f>VLOOKUP($B37,[31]広報分類FY14Q1!$C$82:$I$100,K$25,FALSE)</f>
        <v>0</v>
      </c>
      <c r="L37" s="426">
        <f t="shared" si="7"/>
        <v>0</v>
      </c>
      <c r="M37" s="442"/>
      <c r="O37" s="423" t="s">
        <v>142</v>
      </c>
      <c r="P37" s="426">
        <f>VLOOKUP($B37,[32]広報分類FY14Q2!$C$82:$J$100,P$25,FALSE)</f>
        <v>0</v>
      </c>
      <c r="Q37" s="426">
        <f t="shared" si="27"/>
        <v>0</v>
      </c>
      <c r="R37" s="426">
        <f>VLOOKUP($B37,[32]広報分類FY14Q2!$C$82:$J$100,R$25,FALSE)</f>
        <v>0</v>
      </c>
      <c r="S37" s="426">
        <f t="shared" si="15"/>
        <v>0</v>
      </c>
      <c r="T37" s="426">
        <f>VLOOKUP($B37,[32]広報分類FY14Q2!$C$82:$J$100,T$25,FALSE)</f>
        <v>0</v>
      </c>
      <c r="U37" s="426">
        <f>VLOOKUP($B37,[32]広報分類FY14Q2!$C$82:$J$100,U$25,FALSE)</f>
        <v>0</v>
      </c>
      <c r="V37" s="426">
        <f t="shared" si="16"/>
        <v>0</v>
      </c>
      <c r="W37" s="426">
        <f>VLOOKUP($B37,[32]広報分類FY14Q2!$C$82:$J$100,W$25,FALSE)</f>
        <v>0</v>
      </c>
      <c r="X37" s="426">
        <f>VLOOKUP($B37,[32]広報分類FY14Q2!$C$82:$J$100,X$25,FALSE)</f>
        <v>0</v>
      </c>
      <c r="Y37" s="426">
        <f t="shared" si="8"/>
        <v>0</v>
      </c>
      <c r="AB37" s="423" t="s">
        <v>142</v>
      </c>
      <c r="AC37" s="426">
        <f>VLOOKUP($B37,[33]広報分類FY14Q3!$C$82:$J$101,AC$25,FALSE)</f>
        <v>0</v>
      </c>
      <c r="AD37" s="426">
        <f t="shared" si="28"/>
        <v>0</v>
      </c>
      <c r="AE37" s="426">
        <f>VLOOKUP($B37,[33]広報分類FY14Q3!$C$82:$J$101,AE$25,FALSE)</f>
        <v>0</v>
      </c>
      <c r="AF37" s="426">
        <f t="shared" si="18"/>
        <v>0</v>
      </c>
      <c r="AG37" s="426">
        <f>VLOOKUP($B37,[33]広報分類FY14Q3!$C$82:$J$101,AG$25,FALSE)</f>
        <v>0</v>
      </c>
      <c r="AH37" s="426">
        <f>VLOOKUP($B37,[33]広報分類FY14Q3!$C$82:$J$101,AH$25,FALSE)</f>
        <v>0</v>
      </c>
      <c r="AI37" s="426">
        <f t="shared" si="19"/>
        <v>0</v>
      </c>
      <c r="AJ37" s="426">
        <f>VLOOKUP($B37,[33]広報分類FY14Q3!$C$82:$J$101,AJ$25,FALSE)</f>
        <v>0</v>
      </c>
      <c r="AK37" s="426">
        <f>VLOOKUP($B37,[33]広報分類FY14Q3!$C$82:$J$101,AK$25,FALSE)</f>
        <v>0</v>
      </c>
      <c r="AL37" s="426">
        <f t="shared" si="20"/>
        <v>0</v>
      </c>
      <c r="AO37" s="423" t="s">
        <v>142</v>
      </c>
      <c r="AP37" s="426">
        <f>VLOOKUP($B37,[34]広報分類FY14Q4!$C$83:$J$101,AP$25,FALSE)</f>
        <v>0</v>
      </c>
      <c r="AQ37" s="426">
        <f t="shared" si="9"/>
        <v>0</v>
      </c>
      <c r="AR37" s="426">
        <f>VLOOKUP($B37,[34]広報分類FY14Q4!$C$83:$J$101,AR$25,FALSE)</f>
        <v>0</v>
      </c>
      <c r="AS37" s="426">
        <f t="shared" si="21"/>
        <v>0</v>
      </c>
      <c r="AT37" s="426">
        <f>VLOOKUP($B37,[34]広報分類FY14Q4!$C$83:$J$101,AT$25,FALSE)</f>
        <v>0</v>
      </c>
      <c r="AU37" s="426">
        <f>VLOOKUP($B37,[34]広報分類FY14Q4!$C$83:$J$101,AU$25,FALSE)</f>
        <v>0</v>
      </c>
      <c r="AV37" s="426">
        <f t="shared" si="22"/>
        <v>0</v>
      </c>
      <c r="AW37" s="426">
        <f>VLOOKUP($B37,[34]広報分類FY14Q4!$C$83:$J$101,AW$25,FALSE)</f>
        <v>0</v>
      </c>
      <c r="AX37" s="426">
        <f>VLOOKUP($B37,[34]広報分類FY14Q4!$C$83:$J$101,AX$25,FALSE)</f>
        <v>0</v>
      </c>
      <c r="AY37" s="426">
        <f t="shared" si="10"/>
        <v>0</v>
      </c>
    </row>
    <row r="38" spans="1:51">
      <c r="A38" s="455" t="s">
        <v>156</v>
      </c>
      <c r="B38" s="462" t="s">
        <v>143</v>
      </c>
      <c r="C38" s="426">
        <f>VLOOKUP($B38,[31]広報分類FY14Q1!$C$82:$I$100,C$25,FALSE)</f>
        <v>2427596465.4333792</v>
      </c>
      <c r="D38" s="426">
        <f t="shared" si="11"/>
        <v>14689149889.085838</v>
      </c>
      <c r="E38" s="426">
        <f>VLOOKUP($B38,[31]広報分類FY14Q1!$C$82:$I$100,E$25,FALSE)</f>
        <v>5190959263.8761625</v>
      </c>
      <c r="F38" s="426">
        <f t="shared" si="12"/>
        <v>6216145273.9585257</v>
      </c>
      <c r="G38" s="426">
        <f>VLOOKUP($B38,[31]広報分類FY14Q1!$C$82:$I$100,G$25,FALSE)</f>
        <v>5829734963.2987871</v>
      </c>
      <c r="H38" s="426">
        <f>VLOOKUP($B38,[31]広報分類FY14Q1!$C$82:$I$100,H$25,FALSE)</f>
        <v>386410310.65973878</v>
      </c>
      <c r="I38" s="426">
        <f t="shared" si="13"/>
        <v>3282045351.2511501</v>
      </c>
      <c r="J38" s="426">
        <f>VLOOKUP($B38,[31]広報分類FY14Q1!$C$82:$I$100,J$25,FALSE)</f>
        <v>1346071369.7290542</v>
      </c>
      <c r="K38" s="426">
        <f>VLOOKUP($B38,[31]広報分類FY14Q1!$C$82:$I$100,K$25,FALSE)</f>
        <v>1935973981.5220957</v>
      </c>
      <c r="L38" s="426">
        <f t="shared" si="7"/>
        <v>17116746354.519218</v>
      </c>
      <c r="M38" s="442"/>
      <c r="O38" s="462" t="s">
        <v>143</v>
      </c>
      <c r="P38" s="426">
        <f>VLOOKUP($B38,[32]広報分類FY14Q2!$C$82:$J$100,P$25,FALSE)</f>
        <v>4851838372.7232599</v>
      </c>
      <c r="Q38" s="426">
        <f t="shared" si="27"/>
        <v>29330355084.413113</v>
      </c>
      <c r="R38" s="426">
        <f>VLOOKUP($B38,[32]広報分類FY14Q2!$C$82:$J$100,R$25,FALSE)</f>
        <v>10252759062.520897</v>
      </c>
      <c r="S38" s="426">
        <f t="shared" si="15"/>
        <v>12585516191.724092</v>
      </c>
      <c r="T38" s="426">
        <f>VLOOKUP($B38,[32]広報分類FY14Q2!$C$82:$J$100,T$25,FALSE)</f>
        <v>11973521827.288342</v>
      </c>
      <c r="U38" s="426">
        <f>VLOOKUP($B38,[32]広報分類FY14Q2!$C$82:$J$100,U$25,FALSE)</f>
        <v>611994364.43575108</v>
      </c>
      <c r="V38" s="426">
        <f t="shared" si="16"/>
        <v>6492079830.1681213</v>
      </c>
      <c r="W38" s="426">
        <f>VLOOKUP($B38,[32]広報分類FY14Q2!$C$82:$J$100,W$25,FALSE)</f>
        <v>2941146163.9339719</v>
      </c>
      <c r="X38" s="426">
        <f>VLOOKUP($B38,[32]広報分類FY14Q2!$C$82:$J$100,X$25,FALSE)</f>
        <v>3550933666.2341499</v>
      </c>
      <c r="Y38" s="426">
        <f t="shared" si="8"/>
        <v>34182193457.136372</v>
      </c>
      <c r="AB38" s="462" t="s">
        <v>143</v>
      </c>
      <c r="AC38" s="426">
        <f>VLOOKUP($B38,[33]広報分類FY14Q3!$C$82:$J$101,AC$25,FALSE)</f>
        <v>7456786648.4648371</v>
      </c>
      <c r="AD38" s="426">
        <f t="shared" si="28"/>
        <v>45731419788.509407</v>
      </c>
      <c r="AE38" s="426">
        <f>VLOOKUP($B38,[33]広報分類FY14Q3!$C$82:$J$101,AE$25,FALSE)</f>
        <v>15928791383.245871</v>
      </c>
      <c r="AF38" s="426">
        <f t="shared" si="18"/>
        <v>19942466029.74548</v>
      </c>
      <c r="AG38" s="426">
        <f>VLOOKUP($B38,[33]広報分類FY14Q3!$C$82:$J$101,AG$25,FALSE)</f>
        <v>18932512128.083759</v>
      </c>
      <c r="AH38" s="426">
        <f>VLOOKUP($B38,[33]広報分類FY14Q3!$C$82:$J$101,AH$25,FALSE)</f>
        <v>1009953901.6617199</v>
      </c>
      <c r="AI38" s="426">
        <f t="shared" si="19"/>
        <v>9860162375.5180588</v>
      </c>
      <c r="AJ38" s="426">
        <f>VLOOKUP($B38,[33]広報分類FY14Q3!$C$82:$J$101,AJ$25,FALSE)</f>
        <v>4589254419.2137985</v>
      </c>
      <c r="AK38" s="426">
        <f>VLOOKUP($B38,[33]広報分類FY14Q3!$C$82:$J$101,AK$25,FALSE)</f>
        <v>5270907956.3042603</v>
      </c>
      <c r="AL38" s="426">
        <f t="shared" si="20"/>
        <v>53188206436.974243</v>
      </c>
      <c r="AO38" s="462" t="s">
        <v>143</v>
      </c>
      <c r="AP38" s="426">
        <f>VLOOKUP($B38,[34]広報分類FY14Q4!$C$83:$J$101,AP$25,FALSE)</f>
        <v>9821408635.5444489</v>
      </c>
      <c r="AQ38" s="426">
        <f t="shared" si="9"/>
        <v>62324683631.685974</v>
      </c>
      <c r="AR38" s="426">
        <f>VLOOKUP($B38,[34]広報分類FY14Q4!$C$83:$J$101,AR$25,FALSE)</f>
        <v>21008575654.609406</v>
      </c>
      <c r="AS38" s="426">
        <f t="shared" si="21"/>
        <v>27981529485.084888</v>
      </c>
      <c r="AT38" s="426">
        <f>VLOOKUP($B38,[34]広報分類FY14Q4!$C$83:$J$101,AT$25,FALSE)</f>
        <v>26504290402.863304</v>
      </c>
      <c r="AU38" s="426">
        <f>VLOOKUP($B38,[34]広報分類FY14Q4!$C$83:$J$101,AU$25,FALSE)</f>
        <v>1477239082.2215853</v>
      </c>
      <c r="AV38" s="426">
        <f t="shared" si="22"/>
        <v>13334578491.99168</v>
      </c>
      <c r="AW38" s="426">
        <f>VLOOKUP($B38,[34]広報分類FY14Q4!$C$83:$J$101,AW$25,FALSE)</f>
        <v>6273445115.3272343</v>
      </c>
      <c r="AX38" s="426">
        <f>VLOOKUP($B38,[34]広報分類FY14Q4!$C$83:$J$101,AX$25,FALSE)</f>
        <v>7061133376.6644449</v>
      </c>
      <c r="AY38" s="426">
        <f t="shared" si="10"/>
        <v>72146092267.230423</v>
      </c>
    </row>
    <row r="39" spans="1:51">
      <c r="A39" s="455" t="s">
        <v>156</v>
      </c>
      <c r="B39" s="462" t="s">
        <v>145</v>
      </c>
      <c r="C39" s="426">
        <f>VLOOKUP($B39,[31]広報分類FY14Q1!$C$82:$I$100,C$25,FALSE)</f>
        <v>1573981952.3466811</v>
      </c>
      <c r="D39" s="426">
        <f t="shared" si="11"/>
        <v>126006980.82447103</v>
      </c>
      <c r="E39" s="426">
        <f>VLOOKUP($B39,[31]広報分類FY14Q1!$C$82:$I$100,E$25,FALSE)</f>
        <v>80222747.291289285</v>
      </c>
      <c r="F39" s="426">
        <f t="shared" si="12"/>
        <v>1800514.8385893451</v>
      </c>
      <c r="G39" s="426">
        <f>VLOOKUP($B39,[31]広報分類FY14Q1!$C$82:$I$100,G$25,FALSE)</f>
        <v>0</v>
      </c>
      <c r="H39" s="426">
        <f>VLOOKUP($B39,[31]広報分類FY14Q1!$C$82:$I$100,H$25,FALSE)</f>
        <v>1800514.8385893451</v>
      </c>
      <c r="I39" s="426">
        <f t="shared" si="13"/>
        <v>43983718.694592394</v>
      </c>
      <c r="J39" s="426">
        <f>VLOOKUP($B39,[31]広報分類FY14Q1!$C$82:$I$100,J$25,FALSE)</f>
        <v>30471062.486699939</v>
      </c>
      <c r="K39" s="426">
        <f>VLOOKUP($B39,[31]広報分類FY14Q1!$C$82:$I$100,K$25,FALSE)</f>
        <v>13512656.207892455</v>
      </c>
      <c r="L39" s="426">
        <f t="shared" si="7"/>
        <v>1699988933.1711521</v>
      </c>
      <c r="M39" s="442"/>
      <c r="O39" s="462" t="s">
        <v>145</v>
      </c>
      <c r="P39" s="426">
        <f>VLOOKUP($B39,[32]広報分類FY14Q2!$C$82:$J$100,P$25,FALSE)</f>
        <v>3068103560.192173</v>
      </c>
      <c r="Q39" s="426">
        <f t="shared" si="27"/>
        <v>270150666.99659038</v>
      </c>
      <c r="R39" s="426">
        <f>VLOOKUP($B39,[32]広報分類FY14Q2!$C$82:$J$100,R$25,FALSE)</f>
        <v>203889348.71111932</v>
      </c>
      <c r="S39" s="426">
        <f t="shared" si="15"/>
        <v>4755389.0274133366</v>
      </c>
      <c r="T39" s="426">
        <f>VLOOKUP($B39,[32]広報分類FY14Q2!$C$82:$J$100,T$25,FALSE)</f>
        <v>0</v>
      </c>
      <c r="U39" s="426">
        <f>VLOOKUP($B39,[32]広報分類FY14Q2!$C$82:$J$100,U$25,FALSE)</f>
        <v>4755389.0274133366</v>
      </c>
      <c r="V39" s="426">
        <f t="shared" si="16"/>
        <v>61505929.258057728</v>
      </c>
      <c r="W39" s="426">
        <f>VLOOKUP($B39,[32]広報分類FY14Q2!$C$82:$J$100,W$25,FALSE)</f>
        <v>42068555.101489604</v>
      </c>
      <c r="X39" s="426">
        <f>VLOOKUP($B39,[32]広報分類FY14Q2!$C$82:$J$100,X$25,FALSE)</f>
        <v>19437374.156568121</v>
      </c>
      <c r="Y39" s="426">
        <f t="shared" si="8"/>
        <v>3338254227.1887636</v>
      </c>
      <c r="AB39" s="462" t="s">
        <v>145</v>
      </c>
      <c r="AC39" s="426">
        <f>VLOOKUP($B39,[33]広報分類FY14Q3!$C$82:$J$101,AC$25,FALSE)</f>
        <v>4668773347.7821989</v>
      </c>
      <c r="AD39" s="426">
        <f t="shared" si="28"/>
        <v>429615322.13687873</v>
      </c>
      <c r="AE39" s="426">
        <f>VLOOKUP($B39,[33]広報分類FY14Q3!$C$82:$J$101,AE$25,FALSE)</f>
        <v>322967146.62322742</v>
      </c>
      <c r="AF39" s="426">
        <f t="shared" si="18"/>
        <v>8308513.3375386382</v>
      </c>
      <c r="AG39" s="426">
        <f>VLOOKUP($B39,[33]広報分類FY14Q3!$C$82:$J$101,AG$25,FALSE)</f>
        <v>0</v>
      </c>
      <c r="AH39" s="426">
        <f>VLOOKUP($B39,[33]広報分類FY14Q3!$C$82:$J$101,AH$25,FALSE)</f>
        <v>8308513.3375386382</v>
      </c>
      <c r="AI39" s="426">
        <f t="shared" si="19"/>
        <v>98339662.176112667</v>
      </c>
      <c r="AJ39" s="426">
        <f>VLOOKUP($B39,[33]広報分類FY14Q3!$C$82:$J$101,AJ$25,FALSE)</f>
        <v>71201507.199390247</v>
      </c>
      <c r="AK39" s="426">
        <f>VLOOKUP($B39,[33]広報分類FY14Q3!$C$82:$J$101,AK$25,FALSE)</f>
        <v>27138154.976722416</v>
      </c>
      <c r="AL39" s="426">
        <f t="shared" si="20"/>
        <v>5098388669.9190779</v>
      </c>
      <c r="AO39" s="462" t="s">
        <v>145</v>
      </c>
      <c r="AP39" s="426">
        <f>VLOOKUP($B39,[34]広報分類FY14Q4!$C$83:$J$101,AP$25,FALSE)</f>
        <v>6375675148.3982363</v>
      </c>
      <c r="AQ39" s="426">
        <f t="shared" si="9"/>
        <v>522395343.06115139</v>
      </c>
      <c r="AR39" s="426">
        <f>VLOOKUP($B39,[34]広報分類FY14Q4!$C$83:$J$101,AR$25,FALSE)</f>
        <v>377021188.72205418</v>
      </c>
      <c r="AS39" s="426">
        <f t="shared" si="21"/>
        <v>11243066.375582337</v>
      </c>
      <c r="AT39" s="426">
        <f>VLOOKUP($B39,[34]広報分類FY14Q4!$C$83:$J$101,AT$25,FALSE)</f>
        <v>0</v>
      </c>
      <c r="AU39" s="426">
        <f>VLOOKUP($B39,[34]広報分類FY14Q4!$C$83:$J$101,AU$25,FALSE)</f>
        <v>11243066.375582337</v>
      </c>
      <c r="AV39" s="426">
        <f t="shared" si="22"/>
        <v>134131087.96351483</v>
      </c>
      <c r="AW39" s="426">
        <f>VLOOKUP($B39,[34]広報分類FY14Q4!$C$83:$J$101,AW$25,FALSE)</f>
        <v>95275850.142016158</v>
      </c>
      <c r="AX39" s="426">
        <f>VLOOKUP($B39,[34]広報分類FY14Q4!$C$83:$J$101,AX$25,FALSE)</f>
        <v>38855237.82149867</v>
      </c>
      <c r="AY39" s="426">
        <f t="shared" si="10"/>
        <v>6898070491.4593878</v>
      </c>
    </row>
    <row r="40" spans="1:51">
      <c r="A40" s="455" t="s">
        <v>156</v>
      </c>
      <c r="B40" s="462" t="s">
        <v>147</v>
      </c>
      <c r="C40" s="426">
        <f>VLOOKUP($B40,[31]広報分類FY14Q1!$C$82:$I$100,C$25,FALSE)</f>
        <v>608412249.89766622</v>
      </c>
      <c r="D40" s="426">
        <f t="shared" si="11"/>
        <v>1987992148.5606291</v>
      </c>
      <c r="E40" s="426">
        <f>VLOOKUP($B40,[31]広報分類FY14Q1!$C$82:$I$100,E$25,FALSE)</f>
        <v>895004543.44276214</v>
      </c>
      <c r="F40" s="426">
        <f t="shared" si="12"/>
        <v>1012601824.9316801</v>
      </c>
      <c r="G40" s="426">
        <f>VLOOKUP($B40,[31]広報分類FY14Q1!$C$82:$I$100,G$25,FALSE)</f>
        <v>970555881.11167562</v>
      </c>
      <c r="H40" s="426">
        <f>VLOOKUP($B40,[31]広報分類FY14Q1!$C$82:$I$100,H$25,FALSE)</f>
        <v>42045943.820004515</v>
      </c>
      <c r="I40" s="426">
        <f t="shared" si="13"/>
        <v>80385780.186187103</v>
      </c>
      <c r="J40" s="426">
        <f>VLOOKUP($B40,[31]広報分類FY14Q1!$C$82:$I$100,J$25,FALSE)</f>
        <v>80385780.186187103</v>
      </c>
      <c r="K40" s="426">
        <f>VLOOKUP($B40,[31]広報分類FY14Q1!$C$82:$I$100,K$25,FALSE)</f>
        <v>0</v>
      </c>
      <c r="L40" s="426">
        <f t="shared" si="7"/>
        <v>2596404398.4582953</v>
      </c>
      <c r="M40" s="442"/>
      <c r="O40" s="462" t="s">
        <v>147</v>
      </c>
      <c r="P40" s="426">
        <f>VLOOKUP($B40,[32]広報分類FY14Q2!$C$82:$J$100,P$25,FALSE)</f>
        <v>1136977686.2173965</v>
      </c>
      <c r="Q40" s="426">
        <f t="shared" si="27"/>
        <v>4095739368.9599547</v>
      </c>
      <c r="R40" s="426">
        <f>VLOOKUP($B40,[32]広報分類FY14Q2!$C$82:$J$100,R$25,FALSE)</f>
        <v>1771588335.2630851</v>
      </c>
      <c r="S40" s="426">
        <f t="shared" si="15"/>
        <v>2155535303.7682762</v>
      </c>
      <c r="T40" s="426">
        <f>VLOOKUP($B40,[32]広報分類FY14Q2!$C$82:$J$100,T$25,FALSE)</f>
        <v>2052749557.919832</v>
      </c>
      <c r="U40" s="426">
        <f>VLOOKUP($B40,[32]広報分類FY14Q2!$C$82:$J$100,U$25,FALSE)</f>
        <v>102785745.84844434</v>
      </c>
      <c r="V40" s="426">
        <f t="shared" si="16"/>
        <v>168615729.92859352</v>
      </c>
      <c r="W40" s="426">
        <f>VLOOKUP($B40,[32]広報分類FY14Q2!$C$82:$J$100,W$25,FALSE)</f>
        <v>166337411.78827161</v>
      </c>
      <c r="X40" s="426">
        <f>VLOOKUP($B40,[32]広報分類FY14Q2!$C$82:$J$100,X$25,FALSE)</f>
        <v>2278318.140321916</v>
      </c>
      <c r="Y40" s="426">
        <f t="shared" si="8"/>
        <v>5232717055.177351</v>
      </c>
      <c r="AB40" s="462" t="s">
        <v>147</v>
      </c>
      <c r="AC40" s="426">
        <f>VLOOKUP($B40,[33]広報分類FY14Q3!$C$82:$J$101,AC$25,FALSE)</f>
        <v>1650318150.7616045</v>
      </c>
      <c r="AD40" s="426">
        <f t="shared" si="28"/>
        <v>6407914765.8856544</v>
      </c>
      <c r="AE40" s="426">
        <f>VLOOKUP($B40,[33]広報分類FY14Q3!$C$82:$J$101,AE$25,FALSE)</f>
        <v>2721651265.2627902</v>
      </c>
      <c r="AF40" s="426">
        <f t="shared" si="18"/>
        <v>3419340850.4243789</v>
      </c>
      <c r="AG40" s="426">
        <f>VLOOKUP($B40,[33]広報分類FY14Q3!$C$82:$J$101,AG$25,FALSE)</f>
        <v>3262007222.3968716</v>
      </c>
      <c r="AH40" s="426">
        <f>VLOOKUP($B40,[33]広報分類FY14Q3!$C$82:$J$101,AH$25,FALSE)</f>
        <v>157333628.02750733</v>
      </c>
      <c r="AI40" s="426">
        <f t="shared" si="19"/>
        <v>266922650.19848391</v>
      </c>
      <c r="AJ40" s="426">
        <f>VLOOKUP($B40,[33]広報分類FY14Q3!$C$82:$J$101,AJ$25,FALSE)</f>
        <v>263713118.48158157</v>
      </c>
      <c r="AK40" s="426">
        <f>VLOOKUP($B40,[33]広報分類FY14Q3!$C$82:$J$101,AK$25,FALSE)</f>
        <v>3209531.7169023394</v>
      </c>
      <c r="AL40" s="426">
        <f t="shared" si="20"/>
        <v>8058232916.6472588</v>
      </c>
      <c r="AO40" s="462" t="s">
        <v>147</v>
      </c>
      <c r="AP40" s="426">
        <f>VLOOKUP($B40,[34]広報分類FY14Q4!$C$83:$J$101,AP$25,FALSE)</f>
        <v>2178209281.3333349</v>
      </c>
      <c r="AQ40" s="426">
        <f t="shared" si="9"/>
        <v>8877998995.4170132</v>
      </c>
      <c r="AR40" s="426">
        <f>VLOOKUP($B40,[34]広報分類FY14Q4!$C$83:$J$101,AR$25,FALSE)</f>
        <v>3669691980.2317872</v>
      </c>
      <c r="AS40" s="426">
        <f t="shared" si="21"/>
        <v>4847938430.0004339</v>
      </c>
      <c r="AT40" s="426">
        <f>VLOOKUP($B40,[34]広報分類FY14Q4!$C$83:$J$101,AT$25,FALSE)</f>
        <v>4652307798.6933441</v>
      </c>
      <c r="AU40" s="426">
        <f>VLOOKUP($B40,[34]広報分類FY14Q4!$C$83:$J$101,AU$25,FALSE)</f>
        <v>195630631.30708987</v>
      </c>
      <c r="AV40" s="426">
        <f t="shared" si="22"/>
        <v>360368585.1847927</v>
      </c>
      <c r="AW40" s="426">
        <f>VLOOKUP($B40,[34]広報分類FY14Q4!$C$83:$J$101,AW$25,FALSE)</f>
        <v>356941709.66553438</v>
      </c>
      <c r="AX40" s="426">
        <f>VLOOKUP($B40,[34]広報分類FY14Q4!$C$83:$J$101,AX$25,FALSE)</f>
        <v>3426875.5192583431</v>
      </c>
      <c r="AY40" s="426">
        <f t="shared" si="10"/>
        <v>11056208276.750347</v>
      </c>
    </row>
    <row r="41" spans="1:51">
      <c r="A41" s="455" t="s">
        <v>156</v>
      </c>
      <c r="B41" s="462" t="s">
        <v>146</v>
      </c>
      <c r="C41" s="426">
        <f>VLOOKUP($B41,[31]広報分類FY14Q1!$C$82:$I$100,C$25,FALSE)</f>
        <v>802330892.89433885</v>
      </c>
      <c r="D41" s="426">
        <f t="shared" si="11"/>
        <v>3806492496.7468519</v>
      </c>
      <c r="E41" s="426">
        <f>VLOOKUP($B41,[31]広報分類FY14Q1!$C$82:$I$100,E$25,FALSE)</f>
        <v>1756242809.862066</v>
      </c>
      <c r="F41" s="426">
        <f t="shared" si="12"/>
        <v>1205914892.148751</v>
      </c>
      <c r="G41" s="426">
        <f>VLOOKUP($B41,[31]広報分類FY14Q1!$C$82:$I$100,G$25,FALSE)</f>
        <v>1079461154.020961</v>
      </c>
      <c r="H41" s="426">
        <f>VLOOKUP($B41,[31]広報分類FY14Q1!$C$82:$I$100,H$25,FALSE)</f>
        <v>126453738.12778987</v>
      </c>
      <c r="I41" s="426">
        <f t="shared" si="13"/>
        <v>844334794.73603487</v>
      </c>
      <c r="J41" s="426">
        <f>VLOOKUP($B41,[31]広報分類FY14Q1!$C$82:$I$100,J$25,FALSE)</f>
        <v>482113841.37484634</v>
      </c>
      <c r="K41" s="426">
        <f>VLOOKUP($B41,[31]広報分類FY14Q1!$C$82:$I$100,K$25,FALSE)</f>
        <v>362220953.36118859</v>
      </c>
      <c r="L41" s="426">
        <f t="shared" si="7"/>
        <v>4608823389.6411905</v>
      </c>
      <c r="M41" s="442"/>
      <c r="O41" s="462" t="s">
        <v>146</v>
      </c>
      <c r="P41" s="426">
        <f>VLOOKUP($B41,[32]広報分類FY14Q2!$C$82:$J$100,P$25,FALSE)</f>
        <v>1674064730.6175876</v>
      </c>
      <c r="Q41" s="426">
        <f t="shared" si="27"/>
        <v>7492758580.5302429</v>
      </c>
      <c r="R41" s="426">
        <f>VLOOKUP($B41,[32]広報分類FY14Q2!$C$82:$J$100,R$25,FALSE)</f>
        <v>3362875101.0168939</v>
      </c>
      <c r="S41" s="426">
        <f t="shared" si="15"/>
        <v>2552570389.201375</v>
      </c>
      <c r="T41" s="426">
        <f>VLOOKUP($B41,[32]広報分類FY14Q2!$C$82:$J$100,T$25,FALSE)</f>
        <v>2269346951.3790593</v>
      </c>
      <c r="U41" s="426">
        <f>VLOOKUP($B41,[32]広報分類FY14Q2!$C$82:$J$100,U$25,FALSE)</f>
        <v>283223437.82231593</v>
      </c>
      <c r="V41" s="426">
        <f t="shared" si="16"/>
        <v>1577313090.3119731</v>
      </c>
      <c r="W41" s="426">
        <f>VLOOKUP($B41,[32]広報分類FY14Q2!$C$82:$J$100,W$25,FALSE)</f>
        <v>931760988.12314379</v>
      </c>
      <c r="X41" s="426">
        <f>VLOOKUP($B41,[32]広報分類FY14Q2!$C$82:$J$100,X$25,FALSE)</f>
        <v>645552102.18882918</v>
      </c>
      <c r="Y41" s="426">
        <f t="shared" si="8"/>
        <v>9166823311.147831</v>
      </c>
      <c r="AB41" s="462" t="s">
        <v>146</v>
      </c>
      <c r="AC41" s="426">
        <f>VLOOKUP($B41,[33]広報分類FY14Q3!$C$82:$J$101,AC$25,FALSE)</f>
        <v>2610838680.4895849</v>
      </c>
      <c r="AD41" s="426">
        <f t="shared" si="28"/>
        <v>11811354518.174751</v>
      </c>
      <c r="AE41" s="426">
        <f>VLOOKUP($B41,[33]広報分類FY14Q3!$C$82:$J$101,AE$25,FALSE)</f>
        <v>5149911202.2493095</v>
      </c>
      <c r="AF41" s="426">
        <f t="shared" si="18"/>
        <v>4066541480.5260792</v>
      </c>
      <c r="AG41" s="426">
        <f>VLOOKUP($B41,[33]広報分類FY14Q3!$C$82:$J$101,AG$25,FALSE)</f>
        <v>3622376517.511632</v>
      </c>
      <c r="AH41" s="426">
        <f>VLOOKUP($B41,[33]広報分類FY14Q3!$C$82:$J$101,AH$25,FALSE)</f>
        <v>444164963.01444739</v>
      </c>
      <c r="AI41" s="426">
        <f t="shared" si="19"/>
        <v>2594901835.3993626</v>
      </c>
      <c r="AJ41" s="426">
        <f>VLOOKUP($B41,[33]広報分類FY14Q3!$C$82:$J$101,AJ$25,FALSE)</f>
        <v>1407420483.2342963</v>
      </c>
      <c r="AK41" s="426">
        <f>VLOOKUP($B41,[33]広報分類FY14Q3!$C$82:$J$101,AK$25,FALSE)</f>
        <v>1187481352.1650662</v>
      </c>
      <c r="AL41" s="426">
        <f t="shared" si="20"/>
        <v>14422193198.664337</v>
      </c>
      <c r="AO41" s="462" t="s">
        <v>146</v>
      </c>
      <c r="AP41" s="426">
        <f>VLOOKUP($B41,[34]広報分類FY14Q4!$C$83:$J$101,AP$25,FALSE)</f>
        <v>3480610615.7415214</v>
      </c>
      <c r="AQ41" s="426">
        <f t="shared" si="9"/>
        <v>15839017779.911961</v>
      </c>
      <c r="AR41" s="426">
        <f>VLOOKUP($B41,[34]広報分類FY14Q4!$C$83:$J$101,AR$25,FALSE)</f>
        <v>6933625582.6471701</v>
      </c>
      <c r="AS41" s="426">
        <f t="shared" si="21"/>
        <v>5570547146.4469128</v>
      </c>
      <c r="AT41" s="426">
        <f>VLOOKUP($B41,[34]広報分類FY14Q4!$C$83:$J$101,AT$25,FALSE)</f>
        <v>5043499155.1348333</v>
      </c>
      <c r="AU41" s="426">
        <f>VLOOKUP($B41,[34]広報分類FY14Q4!$C$83:$J$101,AU$25,FALSE)</f>
        <v>527047991.31207979</v>
      </c>
      <c r="AV41" s="426">
        <f t="shared" si="22"/>
        <v>3334845050.8178778</v>
      </c>
      <c r="AW41" s="426">
        <f>VLOOKUP($B41,[34]広報分類FY14Q4!$C$83:$J$101,AW$25,FALSE)</f>
        <v>1807249729.1614573</v>
      </c>
      <c r="AX41" s="426">
        <f>VLOOKUP($B41,[34]広報分類FY14Q4!$C$83:$J$101,AX$25,FALSE)</f>
        <v>1527595321.6564207</v>
      </c>
      <c r="AY41" s="426">
        <f t="shared" si="10"/>
        <v>19319628395.653481</v>
      </c>
    </row>
    <row r="42" spans="1:51">
      <c r="A42" s="455" t="s">
        <v>156</v>
      </c>
      <c r="B42" s="462" t="s">
        <v>144</v>
      </c>
      <c r="C42" s="426">
        <f>VLOOKUP($B42,[31]広報分類FY14Q1!$C$82:$I$100,C$25,FALSE)</f>
        <v>3139859552.4279337</v>
      </c>
      <c r="D42" s="426">
        <f t="shared" si="11"/>
        <v>7383176039.4153328</v>
      </c>
      <c r="E42" s="426">
        <f>VLOOKUP($B42,[31]広報分類FY14Q1!$C$82:$I$100,E$25,FALSE)</f>
        <v>3351455693.3818612</v>
      </c>
      <c r="F42" s="426">
        <f t="shared" si="12"/>
        <v>1340844271.0895252</v>
      </c>
      <c r="G42" s="426">
        <f>VLOOKUP($B42,[31]広報分類FY14Q1!$C$82:$I$100,G$25,FALSE)</f>
        <v>690318666.26051819</v>
      </c>
      <c r="H42" s="426">
        <f>VLOOKUP($B42,[31]広報分類FY14Q1!$C$82:$I$100,H$25,FALSE)</f>
        <v>650525604.82900715</v>
      </c>
      <c r="I42" s="426">
        <f t="shared" si="13"/>
        <v>2690876074.9439459</v>
      </c>
      <c r="J42" s="426">
        <f>VLOOKUP($B42,[31]広報分類FY14Q1!$C$82:$I$100,J$25,FALSE)</f>
        <v>1417731374.6180398</v>
      </c>
      <c r="K42" s="426">
        <f>VLOOKUP($B42,[31]広報分類FY14Q1!$C$82:$I$100,K$25,FALSE)</f>
        <v>1273144700.3259063</v>
      </c>
      <c r="L42" s="426">
        <f t="shared" si="7"/>
        <v>10523035591.843266</v>
      </c>
      <c r="M42" s="442"/>
      <c r="O42" s="462" t="s">
        <v>144</v>
      </c>
      <c r="P42" s="426">
        <f>VLOOKUP($B42,[32]広報分類FY14Q2!$C$82:$J$100,P$25,FALSE)</f>
        <v>6294947179.2495842</v>
      </c>
      <c r="Q42" s="426">
        <f t="shared" si="27"/>
        <v>14866161783.315128</v>
      </c>
      <c r="R42" s="426">
        <f>VLOOKUP($B42,[32]広報分類FY14Q2!$C$82:$J$100,R$25,FALSE)</f>
        <v>6347518724.1799946</v>
      </c>
      <c r="S42" s="426">
        <f t="shared" si="15"/>
        <v>3002610460.0826464</v>
      </c>
      <c r="T42" s="426">
        <f>VLOOKUP($B42,[32]広報分類FY14Q2!$C$82:$J$100,T$25,FALSE)</f>
        <v>1478035105.721771</v>
      </c>
      <c r="U42" s="426">
        <f>VLOOKUP($B42,[32]広報分類FY14Q2!$C$82:$J$100,U$25,FALSE)</f>
        <v>1524575354.3608756</v>
      </c>
      <c r="V42" s="426">
        <f t="shared" si="16"/>
        <v>5516032599.0524883</v>
      </c>
      <c r="W42" s="426">
        <f>VLOOKUP($B42,[32]広報分類FY14Q2!$C$82:$J$100,W$25,FALSE)</f>
        <v>2842584821.5192957</v>
      </c>
      <c r="X42" s="426">
        <f>VLOOKUP($B42,[32]広報分類FY14Q2!$C$82:$J$100,X$25,FALSE)</f>
        <v>2673447777.5331922</v>
      </c>
      <c r="Y42" s="426">
        <f t="shared" si="8"/>
        <v>21161108962.564713</v>
      </c>
      <c r="AB42" s="462" t="s">
        <v>144</v>
      </c>
      <c r="AC42" s="426">
        <f>VLOOKUP($B42,[33]広報分類FY14Q3!$C$82:$J$101,AC$25,FALSE)</f>
        <v>9510118325.5017738</v>
      </c>
      <c r="AD42" s="426">
        <f t="shared" si="28"/>
        <v>22966867032.854771</v>
      </c>
      <c r="AE42" s="426">
        <f>VLOOKUP($B42,[33]広報分類FY14Q3!$C$82:$J$101,AE$25,FALSE)</f>
        <v>9820762426.9666882</v>
      </c>
      <c r="AF42" s="426">
        <f t="shared" si="18"/>
        <v>4615201670.2134972</v>
      </c>
      <c r="AG42" s="426">
        <f>VLOOKUP($B42,[33]広報分類FY14Q3!$C$82:$J$101,AG$25,FALSE)</f>
        <v>2350140892.8195009</v>
      </c>
      <c r="AH42" s="426">
        <f>VLOOKUP($B42,[33]広報分類FY14Q3!$C$82:$J$101,AH$25,FALSE)</f>
        <v>2265060777.3939962</v>
      </c>
      <c r="AI42" s="426">
        <f t="shared" si="19"/>
        <v>8530902935.6745853</v>
      </c>
      <c r="AJ42" s="426">
        <f>VLOOKUP($B42,[33]広報分類FY14Q3!$C$82:$J$101,AJ$25,FALSE)</f>
        <v>4609789473.8283358</v>
      </c>
      <c r="AK42" s="426">
        <f>VLOOKUP($B42,[33]広報分類FY14Q3!$C$82:$J$101,AK$25,FALSE)</f>
        <v>3921113461.8462501</v>
      </c>
      <c r="AL42" s="426">
        <f t="shared" si="20"/>
        <v>32476985358.356544</v>
      </c>
      <c r="AO42" s="462" t="s">
        <v>144</v>
      </c>
      <c r="AP42" s="426">
        <f>VLOOKUP($B42,[34]広報分類FY14Q4!$C$83:$J$101,AP$25,FALSE)</f>
        <v>12744678898.98246</v>
      </c>
      <c r="AQ42" s="426">
        <f t="shared" si="9"/>
        <v>31363421334.997894</v>
      </c>
      <c r="AR42" s="426">
        <f>VLOOKUP($B42,[34]広報分類FY14Q4!$C$83:$J$101,AR$25,FALSE)</f>
        <v>13261545877.424812</v>
      </c>
      <c r="AS42" s="426">
        <f t="shared" si="21"/>
        <v>6344031928.5982113</v>
      </c>
      <c r="AT42" s="426">
        <f>VLOOKUP($B42,[34]広報分類FY14Q4!$C$83:$J$101,AT$25,FALSE)</f>
        <v>3358803492.4006186</v>
      </c>
      <c r="AU42" s="426">
        <f>VLOOKUP($B42,[34]広報分類FY14Q4!$C$83:$J$101,AU$25,FALSE)</f>
        <v>2985228436.1975923</v>
      </c>
      <c r="AV42" s="426">
        <f t="shared" si="22"/>
        <v>11757843528.974867</v>
      </c>
      <c r="AW42" s="426">
        <f>VLOOKUP($B42,[34]広報分類FY14Q4!$C$83:$J$101,AW$25,FALSE)</f>
        <v>6336654356.0740585</v>
      </c>
      <c r="AX42" s="426">
        <f>VLOOKUP($B42,[34]広報分類FY14Q4!$C$83:$J$101,AX$25,FALSE)</f>
        <v>5421189172.9008083</v>
      </c>
      <c r="AY42" s="426">
        <f t="shared" si="10"/>
        <v>44108100233.980354</v>
      </c>
    </row>
    <row r="43" spans="1:51">
      <c r="B43" s="463" t="s">
        <v>157</v>
      </c>
      <c r="C43" s="451">
        <f>SUM(C38:C42)</f>
        <v>8552181112.999999</v>
      </c>
      <c r="D43" s="451">
        <f t="shared" ref="D43:K43" si="33">SUM(D38:D42)</f>
        <v>27992817554.633121</v>
      </c>
      <c r="E43" s="451">
        <f t="shared" si="33"/>
        <v>11273885057.854141</v>
      </c>
      <c r="F43" s="451">
        <f t="shared" si="33"/>
        <v>9777306776.9670715</v>
      </c>
      <c r="G43" s="451">
        <f t="shared" si="33"/>
        <v>8570070664.6919413</v>
      </c>
      <c r="H43" s="451">
        <f t="shared" si="33"/>
        <v>1207236112.2751298</v>
      </c>
      <c r="I43" s="451">
        <f t="shared" si="33"/>
        <v>6941625719.8119106</v>
      </c>
      <c r="J43" s="451">
        <f t="shared" si="33"/>
        <v>3356773428.3948269</v>
      </c>
      <c r="K43" s="451">
        <f t="shared" si="33"/>
        <v>3584852291.4170828</v>
      </c>
      <c r="L43" s="451">
        <f>SUM(C43:D43)</f>
        <v>36544998667.633118</v>
      </c>
      <c r="M43" s="442"/>
      <c r="O43" s="463" t="s">
        <v>157</v>
      </c>
      <c r="P43" s="451">
        <f>SUM(P38:P42)</f>
        <v>17025931529.000002</v>
      </c>
      <c r="Q43" s="451">
        <f t="shared" ref="Q43:X43" si="34">SUM(Q38:Q42)</f>
        <v>56055165484.215027</v>
      </c>
      <c r="R43" s="451">
        <f t="shared" si="34"/>
        <v>21938630571.691986</v>
      </c>
      <c r="S43" s="451">
        <f t="shared" si="34"/>
        <v>20300987733.803802</v>
      </c>
      <c r="T43" s="451">
        <f t="shared" si="34"/>
        <v>17773653442.309002</v>
      </c>
      <c r="U43" s="451">
        <f t="shared" si="34"/>
        <v>2527334291.4948006</v>
      </c>
      <c r="V43" s="451">
        <f t="shared" si="34"/>
        <v>13815547178.719234</v>
      </c>
      <c r="W43" s="451">
        <f t="shared" si="34"/>
        <v>6923897940.4661722</v>
      </c>
      <c r="X43" s="451">
        <f t="shared" si="34"/>
        <v>6891649238.2530613</v>
      </c>
      <c r="Y43" s="451">
        <f>SUM(P43:Q43)</f>
        <v>73081097013.215027</v>
      </c>
      <c r="AB43" s="463" t="s">
        <v>157</v>
      </c>
      <c r="AC43" s="451">
        <f>SUM(AC38:AC42)</f>
        <v>25896835153</v>
      </c>
      <c r="AD43" s="451">
        <f t="shared" ref="AD43:AK43" si="35">SUM(AD38:AD42)</f>
        <v>87347171427.561462</v>
      </c>
      <c r="AE43" s="451">
        <f t="shared" si="35"/>
        <v>33944083424.347885</v>
      </c>
      <c r="AF43" s="451">
        <f t="shared" si="35"/>
        <v>32051858544.246975</v>
      </c>
      <c r="AG43" s="451">
        <f t="shared" si="35"/>
        <v>28167036760.81176</v>
      </c>
      <c r="AH43" s="451">
        <f t="shared" si="35"/>
        <v>3884821783.4352093</v>
      </c>
      <c r="AI43" s="451">
        <f t="shared" si="35"/>
        <v>21351229458.966606</v>
      </c>
      <c r="AJ43" s="451">
        <f t="shared" si="35"/>
        <v>10941379001.957401</v>
      </c>
      <c r="AK43" s="451">
        <f t="shared" si="35"/>
        <v>10409850457.009203</v>
      </c>
      <c r="AL43" s="451">
        <f>SUM(AC43:AD43)</f>
        <v>113244006580.56146</v>
      </c>
      <c r="AO43" s="463" t="s">
        <v>157</v>
      </c>
      <c r="AP43" s="451">
        <f>SUM(AP38:AP42)</f>
        <v>34600582580</v>
      </c>
      <c r="AQ43" s="451">
        <f t="shared" ref="AQ43:AX43" si="36">SUM(AQ38:AQ42)</f>
        <v>118927517085.07399</v>
      </c>
      <c r="AR43" s="451">
        <f t="shared" si="36"/>
        <v>45250460283.635231</v>
      </c>
      <c r="AS43" s="451">
        <f t="shared" si="36"/>
        <v>44755290056.506035</v>
      </c>
      <c r="AT43" s="451">
        <f t="shared" si="36"/>
        <v>39558900849.092102</v>
      </c>
      <c r="AU43" s="451">
        <f t="shared" si="36"/>
        <v>5196389207.413929</v>
      </c>
      <c r="AV43" s="451">
        <f t="shared" si="36"/>
        <v>28921766744.932732</v>
      </c>
      <c r="AW43" s="451">
        <f t="shared" si="36"/>
        <v>14869566760.3703</v>
      </c>
      <c r="AX43" s="451">
        <f t="shared" si="36"/>
        <v>14052199984.562431</v>
      </c>
      <c r="AY43" s="451">
        <f>SUM(AP43:AQ43)</f>
        <v>153528099665.07397</v>
      </c>
    </row>
    <row r="44" spans="1:51">
      <c r="A44" s="455" t="s">
        <v>158</v>
      </c>
      <c r="B44" s="423" t="s">
        <v>159</v>
      </c>
      <c r="C44" s="426">
        <f>VLOOKUP($B44,[31]広報分類FY14Q1!$C$82:$I$100,C$25,FALSE)</f>
        <v>2607614405.0502577</v>
      </c>
      <c r="D44" s="426">
        <f t="shared" si="11"/>
        <v>15028147514.244705</v>
      </c>
      <c r="E44" s="426">
        <f>VLOOKUP($B44,[31]広報分類FY14Q1!$C$82:$I$100,E$25,FALSE)</f>
        <v>5273255659.2561588</v>
      </c>
      <c r="F44" s="426">
        <f t="shared" si="12"/>
        <v>6491934858.2266397</v>
      </c>
      <c r="G44" s="426">
        <f>VLOOKUP($B44,[31]広報分類FY14Q1!$C$82:$I$100,G$25,FALSE)</f>
        <v>5300172657.5104122</v>
      </c>
      <c r="H44" s="426">
        <f>VLOOKUP($B44,[31]広報分類FY14Q1!$C$82:$I$100,H$25,FALSE)</f>
        <v>1191762200.7162273</v>
      </c>
      <c r="I44" s="426">
        <f t="shared" si="13"/>
        <v>3262956996.7619066</v>
      </c>
      <c r="J44" s="426">
        <f>VLOOKUP($B44,[31]広報分類FY14Q1!$C$82:$I$100,J$25,FALSE)</f>
        <v>2729726264.0130997</v>
      </c>
      <c r="K44" s="426">
        <f>VLOOKUP($B44,[31]広報分類FY14Q1!$C$82:$I$100,K$25,FALSE)</f>
        <v>533230732.74880701</v>
      </c>
      <c r="L44" s="426">
        <f t="shared" si="7"/>
        <v>17635761919.294964</v>
      </c>
      <c r="M44" s="442"/>
      <c r="O44" s="423" t="s">
        <v>159</v>
      </c>
      <c r="P44" s="426">
        <f>VLOOKUP($B44,[32]広報分類FY14Q2!$C$82:$J$100,P$25,FALSE)</f>
        <v>5715829776.7945185</v>
      </c>
      <c r="Q44" s="426">
        <f t="shared" si="27"/>
        <v>30984815154.06081</v>
      </c>
      <c r="R44" s="426">
        <f>VLOOKUP($B44,[32]広報分類FY14Q2!$C$82:$J$100,R$25,FALSE)</f>
        <v>10651077632.140856</v>
      </c>
      <c r="S44" s="426">
        <f t="shared" si="15"/>
        <v>13301096706.08009</v>
      </c>
      <c r="T44" s="426">
        <f>VLOOKUP($B44,[32]広報分類FY14Q2!$C$82:$J$100,T$25,FALSE)</f>
        <v>10786764656.942873</v>
      </c>
      <c r="U44" s="426">
        <f>VLOOKUP($B44,[32]広報分類FY14Q2!$C$82:$J$100,U$25,FALSE)</f>
        <v>2514332049.137217</v>
      </c>
      <c r="V44" s="426">
        <f t="shared" si="16"/>
        <v>7032640815.8398657</v>
      </c>
      <c r="W44" s="426">
        <f>VLOOKUP($B44,[32]広報分類FY14Q2!$C$82:$J$100,W$25,FALSE)</f>
        <v>5636884113.6223764</v>
      </c>
      <c r="X44" s="426">
        <f>VLOOKUP($B44,[32]広報分類FY14Q2!$C$82:$J$100,X$25,FALSE)</f>
        <v>1395756702.217489</v>
      </c>
      <c r="Y44" s="426">
        <f t="shared" si="8"/>
        <v>36700644930.855331</v>
      </c>
      <c r="AB44" s="423" t="s">
        <v>159</v>
      </c>
      <c r="AC44" s="426">
        <f>VLOOKUP($B44,[33]広報分類FY14Q3!$C$82:$J$101,AC$25,FALSE)</f>
        <v>8684667835.1716862</v>
      </c>
      <c r="AD44" s="426">
        <f t="shared" si="28"/>
        <v>47886192493.10714</v>
      </c>
      <c r="AE44" s="426">
        <f>VLOOKUP($B44,[33]広報分類FY14Q3!$C$82:$J$101,AE$25,FALSE)</f>
        <v>16238274216.947529</v>
      </c>
      <c r="AF44" s="426">
        <f t="shared" si="18"/>
        <v>20482623138.190277</v>
      </c>
      <c r="AG44" s="426">
        <f>VLOOKUP($B44,[33]広報分類FY14Q3!$C$82:$J$101,AG$25,FALSE)</f>
        <v>16654288045.226843</v>
      </c>
      <c r="AH44" s="426">
        <f>VLOOKUP($B44,[33]広報分類FY14Q3!$C$82:$J$101,AH$25,FALSE)</f>
        <v>3828335092.9634347</v>
      </c>
      <c r="AI44" s="426">
        <f t="shared" si="19"/>
        <v>11165295137.969336</v>
      </c>
      <c r="AJ44" s="426">
        <f>VLOOKUP($B44,[33]広報分類FY14Q3!$C$82:$J$101,AJ$25,FALSE)</f>
        <v>8814654727.4246273</v>
      </c>
      <c r="AK44" s="426">
        <f>VLOOKUP($B44,[33]広報分類FY14Q3!$C$82:$J$101,AK$25,FALSE)</f>
        <v>2350640410.5447087</v>
      </c>
      <c r="AL44" s="426">
        <f t="shared" si="20"/>
        <v>56570860328.278824</v>
      </c>
      <c r="AO44" s="423" t="s">
        <v>159</v>
      </c>
      <c r="AP44" s="426">
        <f>VLOOKUP($B44,[34]広報分類FY14Q4!$C$83:$J$101,AP$25,FALSE)</f>
        <v>11803969206.424068</v>
      </c>
      <c r="AQ44" s="426">
        <f t="shared" si="9"/>
        <v>64334981313.823662</v>
      </c>
      <c r="AR44" s="426">
        <f>VLOOKUP($B44,[34]広報分類FY14Q4!$C$83:$J$101,AR$25,FALSE)</f>
        <v>21129639726.39262</v>
      </c>
      <c r="AS44" s="426">
        <f t="shared" si="21"/>
        <v>27542635690.760551</v>
      </c>
      <c r="AT44" s="426">
        <f>VLOOKUP($B44,[34]広報分類FY14Q4!$C$83:$J$101,AT$25,FALSE)</f>
        <v>22526657946.729469</v>
      </c>
      <c r="AU44" s="426">
        <f>VLOOKUP($B44,[34]広報分類FY14Q4!$C$83:$J$101,AU$25,FALSE)</f>
        <v>5015977744.0310841</v>
      </c>
      <c r="AV44" s="426">
        <f t="shared" si="22"/>
        <v>15662705896.670496</v>
      </c>
      <c r="AW44" s="426">
        <f>VLOOKUP($B44,[34]広報分類FY14Q4!$C$83:$J$101,AW$25,FALSE)</f>
        <v>12447416578.267366</v>
      </c>
      <c r="AX44" s="426">
        <f>VLOOKUP($B44,[34]広報分類FY14Q4!$C$83:$J$101,AX$25,FALSE)</f>
        <v>3215289318.4031296</v>
      </c>
      <c r="AY44" s="426">
        <f t="shared" si="10"/>
        <v>76138950520.247726</v>
      </c>
    </row>
    <row r="45" spans="1:51">
      <c r="A45" s="455" t="s">
        <v>158</v>
      </c>
      <c r="B45" s="423" t="s">
        <v>160</v>
      </c>
      <c r="C45" s="426">
        <f>VLOOKUP($B45,[31]広報分類FY14Q1!$C$82:$I$102,C$25,FALSE)</f>
        <v>25997695.978940047</v>
      </c>
      <c r="D45" s="426">
        <f t="shared" si="11"/>
        <v>1555535676.8658936</v>
      </c>
      <c r="E45" s="426">
        <f>VLOOKUP($B45,[31]広報分類FY14Q1!$C$82:$I$102,E$25,FALSE)</f>
        <v>140804155.35650977</v>
      </c>
      <c r="F45" s="426">
        <f t="shared" si="12"/>
        <v>1364914826.9695079</v>
      </c>
      <c r="G45" s="426">
        <f>VLOOKUP($B45,[31]広報分類FY14Q1!$C$82:$I$102,G$25,FALSE)</f>
        <v>1341711496.3016346</v>
      </c>
      <c r="H45" s="426">
        <f>VLOOKUP($B45,[31]広報分類FY14Q1!$C$82:$I$102,H$25,FALSE)</f>
        <v>23203330.667873338</v>
      </c>
      <c r="I45" s="426">
        <f t="shared" si="13"/>
        <v>49816694.539876007</v>
      </c>
      <c r="J45" s="426">
        <f>VLOOKUP($B45,[31]広報分類FY14Q1!$C$82:$I$102,J$25,FALSE)</f>
        <v>45302587.16787824</v>
      </c>
      <c r="K45" s="426">
        <f>VLOOKUP($B45,[31]広報分類FY14Q1!$C$82:$I$102,K$25,FALSE)</f>
        <v>4514107.3719977681</v>
      </c>
      <c r="L45" s="426">
        <f t="shared" si="7"/>
        <v>1581533372.8448336</v>
      </c>
      <c r="M45" s="442"/>
      <c r="O45" s="423" t="s">
        <v>160</v>
      </c>
      <c r="P45" s="426">
        <f>VLOOKUP($B45,[32]広報分類FY14Q2!$C$82:$J$100,P$25,FALSE)</f>
        <v>71644637.040796876</v>
      </c>
      <c r="Q45" s="426">
        <f t="shared" si="27"/>
        <v>3147859312.2227411</v>
      </c>
      <c r="R45" s="426">
        <f>VLOOKUP($B45,[32]広報分類FY14Q2!$C$82:$J$100,R$25,FALSE)</f>
        <v>258563014.29937598</v>
      </c>
      <c r="S45" s="426">
        <f t="shared" si="15"/>
        <v>2768555274.1317158</v>
      </c>
      <c r="T45" s="426">
        <f>VLOOKUP($B45,[32]広報分類FY14Q2!$C$82:$J$100,T$25,FALSE)</f>
        <v>2721487382.2204499</v>
      </c>
      <c r="U45" s="426">
        <f>VLOOKUP($B45,[32]広報分類FY14Q2!$C$82:$J$100,U$25,FALSE)</f>
        <v>47067891.911265895</v>
      </c>
      <c r="V45" s="426">
        <f t="shared" si="16"/>
        <v>120741023.7916493</v>
      </c>
      <c r="W45" s="426">
        <f>VLOOKUP($B45,[32]広報分類FY14Q2!$C$82:$J$100,W$25,FALSE)</f>
        <v>103084217.91042329</v>
      </c>
      <c r="X45" s="426">
        <f>VLOOKUP($B45,[32]広報分類FY14Q2!$C$82:$J$100,X$25,FALSE)</f>
        <v>17656805.881226003</v>
      </c>
      <c r="Y45" s="426">
        <f>SUM(P45:Q45)</f>
        <v>3219503949.2635379</v>
      </c>
      <c r="AB45" s="423" t="s">
        <v>160</v>
      </c>
      <c r="AC45" s="426">
        <f>VLOOKUP($B45,[33]広報分類FY14Q3!$C$82:$J$101,AC$25,FALSE)</f>
        <v>93555567.353032067</v>
      </c>
      <c r="AD45" s="426">
        <f t="shared" si="28"/>
        <v>4947602961.3396149</v>
      </c>
      <c r="AE45" s="426">
        <f>VLOOKUP($B45,[33]広報分類FY14Q3!$C$82:$J$101,AE$25,FALSE)</f>
        <v>435902722.83296782</v>
      </c>
      <c r="AF45" s="426">
        <f t="shared" si="18"/>
        <v>4290545489.7987251</v>
      </c>
      <c r="AG45" s="426">
        <f>VLOOKUP($B45,[33]広報分類FY14Q3!$C$82:$J$101,AG$25,FALSE)</f>
        <v>4246664507.6682911</v>
      </c>
      <c r="AH45" s="426">
        <f>VLOOKUP($B45,[33]広報分類FY14Q3!$C$82:$J$101,AH$25,FALSE)</f>
        <v>43880982.130434021</v>
      </c>
      <c r="AI45" s="426">
        <f t="shared" si="19"/>
        <v>221154748.70792124</v>
      </c>
      <c r="AJ45" s="426">
        <f>VLOOKUP($B45,[33]広報分類FY14Q3!$C$82:$J$101,AJ$25,FALSE)</f>
        <v>192202948.85807958</v>
      </c>
      <c r="AK45" s="426">
        <f>VLOOKUP($B45,[33]広報分類FY14Q3!$C$82:$J$101,AK$25,FALSE)</f>
        <v>28951799.849841665</v>
      </c>
      <c r="AL45" s="426">
        <f>SUM(AC45:AD45)</f>
        <v>5041158528.692647</v>
      </c>
      <c r="AO45" s="423" t="s">
        <v>160</v>
      </c>
      <c r="AP45" s="426">
        <f>VLOOKUP($B45,[34]広報分類FY14Q4!$C$83:$J$101,AP$25,FALSE)</f>
        <v>134704547.4230102</v>
      </c>
      <c r="AQ45" s="426">
        <f t="shared" si="9"/>
        <v>6980898471.0146685</v>
      </c>
      <c r="AR45" s="426">
        <f>VLOOKUP($B45,[34]広報分類FY14Q4!$C$83:$J$101,AR$25,FALSE)</f>
        <v>573026706.86409831</v>
      </c>
      <c r="AS45" s="426">
        <f t="shared" si="21"/>
        <v>6043117361.5701485</v>
      </c>
      <c r="AT45" s="426">
        <f>VLOOKUP($B45,[34]広報分類FY14Q4!$C$83:$J$101,AT$25,FALSE)</f>
        <v>6012054896.9485502</v>
      </c>
      <c r="AU45" s="426">
        <f>VLOOKUP($B45,[34]広報分類FY14Q4!$C$83:$J$101,AU$25,FALSE)</f>
        <v>31062464.621597942</v>
      </c>
      <c r="AV45" s="426">
        <f t="shared" si="22"/>
        <v>364754402.58042133</v>
      </c>
      <c r="AW45" s="426">
        <f>VLOOKUP($B45,[34]広報分類FY14Q4!$C$83:$J$101,AW$25,FALSE)</f>
        <v>254094785.59550357</v>
      </c>
      <c r="AX45" s="426">
        <f>VLOOKUP($B45,[34]広報分類FY14Q4!$C$83:$J$101,AX$25,FALSE)</f>
        <v>110659616.98491776</v>
      </c>
      <c r="AY45" s="426">
        <f>SUM(AP45:AQ45)</f>
        <v>7115603018.4376783</v>
      </c>
    </row>
    <row r="46" spans="1:51">
      <c r="A46" s="455" t="s">
        <v>158</v>
      </c>
      <c r="B46" s="423" t="s">
        <v>161</v>
      </c>
      <c r="C46" s="426">
        <f>VLOOKUP($B46,[31]広報分類FY14Q1!$C$82:$I$102,C$25,FALSE)</f>
        <v>107221199.47831479</v>
      </c>
      <c r="D46" s="426">
        <f t="shared" si="11"/>
        <v>4134985222.2625537</v>
      </c>
      <c r="E46" s="426">
        <f>VLOOKUP($B46,[31]広報分類FY14Q1!$C$82:$I$102,E$25,FALSE)</f>
        <v>1181211847.9271824</v>
      </c>
      <c r="F46" s="426">
        <f t="shared" si="12"/>
        <v>2347867796.224556</v>
      </c>
      <c r="G46" s="426">
        <f>VLOOKUP($B46,[31]広報分類FY14Q1!$C$82:$I$102,G$25,FALSE)</f>
        <v>2194165620.917346</v>
      </c>
      <c r="H46" s="426">
        <f>VLOOKUP($B46,[31]広報分類FY14Q1!$C$82:$I$102,H$25,FALSE)</f>
        <v>153702175.30721015</v>
      </c>
      <c r="I46" s="426">
        <f t="shared" si="13"/>
        <v>605905578.11081564</v>
      </c>
      <c r="J46" s="426">
        <f>VLOOKUP($B46,[31]広報分類FY14Q1!$C$82:$I$102,J$25,FALSE)</f>
        <v>460967638.93358374</v>
      </c>
      <c r="K46" s="426">
        <f>VLOOKUP($B46,[31]広報分類FY14Q1!$C$82:$I$102,K$25,FALSE)</f>
        <v>144937939.17723191</v>
      </c>
      <c r="L46" s="426">
        <f t="shared" si="7"/>
        <v>4242206421.7408686</v>
      </c>
      <c r="M46" s="442"/>
      <c r="O46" s="423" t="s">
        <v>161</v>
      </c>
      <c r="P46" s="426">
        <f>VLOOKUP($B46,[32]広報分類FY14Q2!$C$82:$J$100,P$25,FALSE)</f>
        <v>246360273.9548865</v>
      </c>
      <c r="Q46" s="426">
        <f t="shared" si="27"/>
        <v>7914802937.3181581</v>
      </c>
      <c r="R46" s="426">
        <f>VLOOKUP($B46,[32]広報分類FY14Q2!$C$82:$J$100,R$25,FALSE)</f>
        <v>2300198858.8534002</v>
      </c>
      <c r="S46" s="426">
        <f t="shared" si="15"/>
        <v>4466933018.8543835</v>
      </c>
      <c r="T46" s="426">
        <f>VLOOKUP($B46,[32]広報分類FY14Q2!$C$82:$J$100,T$25,FALSE)</f>
        <v>4144773526.4366145</v>
      </c>
      <c r="U46" s="426">
        <f>VLOOKUP($B46,[32]広報分類FY14Q2!$C$82:$J$100,U$25,FALSE)</f>
        <v>322159492.41776896</v>
      </c>
      <c r="V46" s="426">
        <f t="shared" si="16"/>
        <v>1147671059.6103747</v>
      </c>
      <c r="W46" s="426">
        <f>VLOOKUP($B46,[32]広報分類FY14Q2!$C$82:$J$100,W$25,FALSE)</f>
        <v>845579600.4942919</v>
      </c>
      <c r="X46" s="426">
        <f>VLOOKUP($B46,[32]広報分類FY14Q2!$C$82:$J$100,X$25,FALSE)</f>
        <v>302091459.11608285</v>
      </c>
      <c r="Y46" s="426">
        <f>SUM(P46:Q46)</f>
        <v>8161163211.2730446</v>
      </c>
      <c r="AB46" s="423" t="s">
        <v>161</v>
      </c>
      <c r="AC46" s="426">
        <f>VLOOKUP($B46,[33]広報分類FY14Q3!$C$82:$J$101,AC$25,FALSE)</f>
        <v>431978746.00376081</v>
      </c>
      <c r="AD46" s="426">
        <f t="shared" si="28"/>
        <v>12800432058.743319</v>
      </c>
      <c r="AE46" s="426">
        <f>VLOOKUP($B46,[33]広報分類FY14Q3!$C$82:$J$101,AE$25,FALSE)</f>
        <v>3744119695.5408607</v>
      </c>
      <c r="AF46" s="426">
        <f t="shared" si="18"/>
        <v>7235215334.0731506</v>
      </c>
      <c r="AG46" s="426">
        <f>VLOOKUP($B46,[33]広報分類FY14Q3!$C$82:$J$101,AG$25,FALSE)</f>
        <v>6733522015.6259098</v>
      </c>
      <c r="AH46" s="426">
        <f>VLOOKUP($B46,[33]広報分類FY14Q3!$C$82:$J$101,AH$25,FALSE)</f>
        <v>501693318.44724101</v>
      </c>
      <c r="AI46" s="426">
        <f t="shared" si="19"/>
        <v>1821097029.1293063</v>
      </c>
      <c r="AJ46" s="426">
        <f>VLOOKUP($B46,[33]広報分類FY14Q3!$C$82:$J$101,AJ$25,FALSE)</f>
        <v>1309045504.2521994</v>
      </c>
      <c r="AK46" s="426">
        <f>VLOOKUP($B46,[33]広報分類FY14Q3!$C$82:$J$101,AK$25,FALSE)</f>
        <v>512051524.87710696</v>
      </c>
      <c r="AL46" s="426">
        <f>SUM(AC46:AD46)</f>
        <v>13232410804.74708</v>
      </c>
      <c r="AO46" s="423" t="s">
        <v>161</v>
      </c>
      <c r="AP46" s="426">
        <f>VLOOKUP($B46,[34]広報分類FY14Q4!$C$83:$J$101,AP$25,FALSE)</f>
        <v>620806518.42078614</v>
      </c>
      <c r="AQ46" s="426">
        <f t="shared" si="9"/>
        <v>17223831183.589756</v>
      </c>
      <c r="AR46" s="426">
        <f>VLOOKUP($B46,[34]広報分類FY14Q4!$C$83:$J$101,AR$25,FALSE)</f>
        <v>4887637620.8361464</v>
      </c>
      <c r="AS46" s="426">
        <f t="shared" si="21"/>
        <v>9779805457.8893661</v>
      </c>
      <c r="AT46" s="426">
        <f>VLOOKUP($B46,[34]広報分類FY14Q4!$C$83:$J$101,AT$25,FALSE)</f>
        <v>9161008205.0980473</v>
      </c>
      <c r="AU46" s="426">
        <f>VLOOKUP($B46,[34]広報分類FY14Q4!$C$83:$J$101,AU$25,FALSE)</f>
        <v>618797252.79131901</v>
      </c>
      <c r="AV46" s="426">
        <f t="shared" si="22"/>
        <v>2556388104.8642421</v>
      </c>
      <c r="AW46" s="426">
        <f>VLOOKUP($B46,[34]広報分類FY14Q4!$C$83:$J$101,AW$25,FALSE)</f>
        <v>1857498503.966861</v>
      </c>
      <c r="AX46" s="426">
        <f>VLOOKUP($B46,[34]広報分類FY14Q4!$C$83:$J$101,AX$25,FALSE)</f>
        <v>698889600.89738119</v>
      </c>
      <c r="AY46" s="426">
        <f>SUM(AP46:AQ46)</f>
        <v>17844637702.010544</v>
      </c>
    </row>
    <row r="47" spans="1:51">
      <c r="B47" s="464" t="s">
        <v>134</v>
      </c>
      <c r="C47" s="465">
        <f>SUM(C27:C29,C31:C32,C34:C42,C44:C46)</f>
        <v>43414106376.675514</v>
      </c>
      <c r="D47" s="465">
        <f t="shared" ref="D47:L47" si="37">SUM(D27:D29,D31:D32,D34:D42,D44:D46)</f>
        <v>71531012204.1828</v>
      </c>
      <c r="E47" s="465">
        <f t="shared" si="37"/>
        <v>26033259312.269157</v>
      </c>
      <c r="F47" s="465">
        <f t="shared" si="37"/>
        <v>28403560152.398933</v>
      </c>
      <c r="G47" s="465">
        <f t="shared" si="37"/>
        <v>24784492797.309677</v>
      </c>
      <c r="H47" s="465">
        <f t="shared" si="37"/>
        <v>3619067355.0892611</v>
      </c>
      <c r="I47" s="465">
        <f t="shared" si="37"/>
        <v>17094192739.514713</v>
      </c>
      <c r="J47" s="465">
        <f t="shared" si="37"/>
        <v>11911935459.297831</v>
      </c>
      <c r="K47" s="465">
        <f t="shared" si="37"/>
        <v>5182257280.2168856</v>
      </c>
      <c r="L47" s="465">
        <f t="shared" si="37"/>
        <v>114945118580.85834</v>
      </c>
      <c r="M47" s="457"/>
      <c r="O47" s="464" t="s">
        <v>134</v>
      </c>
      <c r="P47" s="465">
        <f>SUM(P27:P29,P31:P32,P34:P42,P44:P46)</f>
        <v>89424602649.8302</v>
      </c>
      <c r="Q47" s="465">
        <f t="shared" ref="Q47:Y47" si="38">SUM(Q27:Q29,Q31:Q32,Q34:Q42,Q44:Q46)</f>
        <v>143885282353.78009</v>
      </c>
      <c r="R47" s="465">
        <f t="shared" si="38"/>
        <v>50739910209.787437</v>
      </c>
      <c r="S47" s="465">
        <f t="shared" si="38"/>
        <v>57982987113.881989</v>
      </c>
      <c r="T47" s="465">
        <f t="shared" si="38"/>
        <v>50267040852.631882</v>
      </c>
      <c r="U47" s="465">
        <f t="shared" si="38"/>
        <v>7715946261.2501068</v>
      </c>
      <c r="V47" s="465">
        <f t="shared" si="38"/>
        <v>35162385030.110649</v>
      </c>
      <c r="W47" s="465">
        <f t="shared" si="38"/>
        <v>24466827058.842953</v>
      </c>
      <c r="X47" s="465">
        <f t="shared" si="38"/>
        <v>10695557971.2677</v>
      </c>
      <c r="Y47" s="465">
        <f t="shared" si="38"/>
        <v>233309885003.61026</v>
      </c>
      <c r="Z47" s="430"/>
      <c r="AB47" s="464" t="s">
        <v>134</v>
      </c>
      <c r="AC47" s="465">
        <f>SUM(AC27:AC29,AC31:AC32,AC34:AC42,AC44:AC46)</f>
        <v>138922138566.61246</v>
      </c>
      <c r="AD47" s="465">
        <f t="shared" ref="AD47:AL47" si="39">SUM(AD27:AD29,AD31:AD32,AD34:AD42,AD44:AD46)</f>
        <v>224278967991.29489</v>
      </c>
      <c r="AE47" s="465">
        <f t="shared" si="39"/>
        <v>78397944081.509476</v>
      </c>
      <c r="AF47" s="465">
        <f t="shared" si="39"/>
        <v>90884780792.713562</v>
      </c>
      <c r="AG47" s="465">
        <f t="shared" si="39"/>
        <v>78936863469.693192</v>
      </c>
      <c r="AH47" s="465">
        <f t="shared" si="39"/>
        <v>11947917323.020405</v>
      </c>
      <c r="AI47" s="465">
        <f t="shared" si="39"/>
        <v>54996243117.071861</v>
      </c>
      <c r="AJ47" s="465">
        <f t="shared" si="39"/>
        <v>38048970207.849434</v>
      </c>
      <c r="AK47" s="465">
        <f t="shared" si="39"/>
        <v>16947272909.222431</v>
      </c>
      <c r="AL47" s="465">
        <f t="shared" si="39"/>
        <v>363201106557.90735</v>
      </c>
      <c r="AO47" s="464" t="s">
        <v>134</v>
      </c>
      <c r="AP47" s="465">
        <f>SUM(AP27:AP29,AP31:AP32,AP34:AP42,AP44:AP46)</f>
        <v>183146252571.69452</v>
      </c>
      <c r="AQ47" s="465">
        <f t="shared" ref="AQ47:AX47" si="40">SUM(AQ27:AQ29,AQ31:AQ32,AQ34:AQ42,AQ44:AQ46)</f>
        <v>306359935238.79413</v>
      </c>
      <c r="AR47" s="465">
        <f t="shared" si="40"/>
        <v>104600973279.7065</v>
      </c>
      <c r="AS47" s="465">
        <f t="shared" si="40"/>
        <v>125310765501.0394</v>
      </c>
      <c r="AT47" s="465">
        <f t="shared" si="40"/>
        <v>109200304227.03299</v>
      </c>
      <c r="AU47" s="465">
        <f t="shared" si="40"/>
        <v>16110461274.006449</v>
      </c>
      <c r="AV47" s="465">
        <f t="shared" si="40"/>
        <v>76448196458.048172</v>
      </c>
      <c r="AW47" s="465">
        <f t="shared" si="40"/>
        <v>51908648646.80574</v>
      </c>
      <c r="AX47" s="465">
        <f t="shared" si="40"/>
        <v>24539547811.242428</v>
      </c>
      <c r="AY47" s="465">
        <f>SUM(AY27:AY29,AY31:AY32,AY34:AY42,AY44:AY46)</f>
        <v>489506187810.48871</v>
      </c>
    </row>
    <row r="48" spans="1:51">
      <c r="B48" s="427"/>
      <c r="C48" s="433"/>
      <c r="D48" s="433"/>
      <c r="E48" s="433"/>
      <c r="F48" s="433"/>
      <c r="G48" s="433"/>
      <c r="H48" s="433"/>
      <c r="I48" s="433"/>
      <c r="J48" s="433"/>
      <c r="K48" s="433"/>
      <c r="L48" s="433"/>
      <c r="M48" s="458"/>
      <c r="Z48" s="430"/>
    </row>
    <row r="49" spans="1:44">
      <c r="B49" s="431"/>
      <c r="C49" s="432"/>
      <c r="D49" s="432"/>
      <c r="E49" s="432"/>
      <c r="F49" s="432"/>
      <c r="G49" s="432"/>
      <c r="H49" s="432"/>
      <c r="I49" s="432"/>
      <c r="J49" s="432"/>
      <c r="K49" s="432"/>
      <c r="L49" s="432"/>
      <c r="M49" s="459"/>
    </row>
    <row r="50" spans="1:44">
      <c r="B50" s="431"/>
      <c r="C50" s="433"/>
      <c r="D50" s="433"/>
      <c r="E50" s="433"/>
      <c r="F50" s="433"/>
      <c r="G50" s="433"/>
      <c r="H50" s="433"/>
      <c r="I50" s="433"/>
      <c r="J50" s="433"/>
      <c r="K50" s="433"/>
      <c r="L50" s="433"/>
      <c r="M50" s="458"/>
    </row>
    <row r="51" spans="1:44">
      <c r="AQ51" s="431" t="s">
        <v>174</v>
      </c>
      <c r="AR51" s="423" t="s">
        <v>175</v>
      </c>
    </row>
    <row r="52" spans="1:44" ht="21" hidden="1" outlineLevel="1">
      <c r="A52" s="453" t="s">
        <v>172</v>
      </c>
      <c r="AO52" s="469" t="s">
        <v>152</v>
      </c>
      <c r="AP52" s="470">
        <f>SUMIF($A$27:$A$46,$B101,AP$27:AP$46)</f>
        <v>122290012745</v>
      </c>
      <c r="AQ52" s="470">
        <f>[35]Sheet1!J8*1000000</f>
        <v>122632000000</v>
      </c>
      <c r="AR52" s="470">
        <f>AP52-AQ52</f>
        <v>-341987255</v>
      </c>
    </row>
    <row r="53" spans="1:44" hidden="1" outlineLevel="1">
      <c r="B53" s="424" t="s">
        <v>126</v>
      </c>
      <c r="C53" s="424" t="s">
        <v>50</v>
      </c>
      <c r="D53" s="425" t="s">
        <v>127</v>
      </c>
      <c r="E53" s="424" t="s">
        <v>17</v>
      </c>
      <c r="F53" s="425" t="s">
        <v>128</v>
      </c>
      <c r="G53" s="424" t="s">
        <v>129</v>
      </c>
      <c r="H53" s="424" t="s">
        <v>130</v>
      </c>
      <c r="I53" s="424" t="s">
        <v>131</v>
      </c>
      <c r="J53" s="424" t="s">
        <v>132</v>
      </c>
      <c r="K53" s="424" t="s">
        <v>133</v>
      </c>
      <c r="L53" s="424" t="s">
        <v>134</v>
      </c>
      <c r="M53" s="456"/>
      <c r="AO53" s="468" t="s">
        <v>156</v>
      </c>
      <c r="AP53" s="430">
        <f>SUMIF($A$27:$A$46,$B102,AP$27:AP$46)</f>
        <v>48296759554.426697</v>
      </c>
      <c r="AQ53" s="430">
        <f>[35]Sheet1!J12*1000000</f>
        <v>48245000000</v>
      </c>
      <c r="AR53" s="430">
        <f t="shared" ref="AR53:AR55" si="41">AP53-AQ53</f>
        <v>51759554.426696777</v>
      </c>
    </row>
    <row r="54" spans="1:44" hidden="1" outlineLevel="1">
      <c r="B54" s="423" t="s">
        <v>135</v>
      </c>
      <c r="C54" s="426" t="e">
        <f>C3-C27</f>
        <v>#VALUE!</v>
      </c>
      <c r="D54" s="426" t="e">
        <f t="shared" ref="D54:K54" si="42">D3-D27</f>
        <v>#VALUE!</v>
      </c>
      <c r="E54" s="426" t="e">
        <f t="shared" si="42"/>
        <v>#VALUE!</v>
      </c>
      <c r="F54" s="426" t="e">
        <f t="shared" si="42"/>
        <v>#VALUE!</v>
      </c>
      <c r="G54" s="426" t="e">
        <f t="shared" si="42"/>
        <v>#VALUE!</v>
      </c>
      <c r="H54" s="426" t="e">
        <f t="shared" si="42"/>
        <v>#VALUE!</v>
      </c>
      <c r="I54" s="426" t="e">
        <f t="shared" si="42"/>
        <v>#VALUE!</v>
      </c>
      <c r="J54" s="426" t="e">
        <f t="shared" si="42"/>
        <v>#VALUE!</v>
      </c>
      <c r="K54" s="426" t="e">
        <f t="shared" si="42"/>
        <v>#VALUE!</v>
      </c>
      <c r="L54" s="426" t="e">
        <f t="shared" ref="L54:L70" si="43">SUM(C54:D54)</f>
        <v>#VALUE!</v>
      </c>
      <c r="M54" s="442"/>
      <c r="AO54" s="468" t="s">
        <v>158</v>
      </c>
      <c r="AP54" s="430">
        <f>SUMIF($A$27:$A$46,$B103,AP$27:AP$46)</f>
        <v>12559480272.267864</v>
      </c>
      <c r="AQ54" s="430">
        <f>[35]Sheet1!J13*1000000</f>
        <v>12578000000</v>
      </c>
      <c r="AR54" s="430">
        <f t="shared" si="41"/>
        <v>-18519727.732135773</v>
      </c>
    </row>
    <row r="55" spans="1:44" hidden="1" outlineLevel="1">
      <c r="B55" s="423" t="s">
        <v>136</v>
      </c>
      <c r="C55" s="426" t="e">
        <f t="shared" ref="C55:K56" si="44">C4-C28</f>
        <v>#VALUE!</v>
      </c>
      <c r="D55" s="426" t="e">
        <f t="shared" si="44"/>
        <v>#VALUE!</v>
      </c>
      <c r="E55" s="426" t="e">
        <f t="shared" si="44"/>
        <v>#VALUE!</v>
      </c>
      <c r="F55" s="426" t="e">
        <f t="shared" si="44"/>
        <v>#VALUE!</v>
      </c>
      <c r="G55" s="426" t="e">
        <f t="shared" si="44"/>
        <v>#VALUE!</v>
      </c>
      <c r="H55" s="426" t="e">
        <f t="shared" si="44"/>
        <v>#VALUE!</v>
      </c>
      <c r="I55" s="426" t="e">
        <f t="shared" si="44"/>
        <v>#VALUE!</v>
      </c>
      <c r="J55" s="426" t="e">
        <f t="shared" si="44"/>
        <v>#VALUE!</v>
      </c>
      <c r="K55" s="426" t="e">
        <f t="shared" si="44"/>
        <v>#VALUE!</v>
      </c>
      <c r="L55" s="426" t="e">
        <f t="shared" si="43"/>
        <v>#VALUE!</v>
      </c>
      <c r="M55" s="442"/>
      <c r="AO55" s="423" t="s">
        <v>176</v>
      </c>
      <c r="AP55" s="430">
        <f>SUM(AP52:AP54)</f>
        <v>183146252571.69455</v>
      </c>
      <c r="AQ55" s="430">
        <f>SUM(AQ52:AQ54)</f>
        <v>183455000000</v>
      </c>
      <c r="AR55" s="430">
        <f t="shared" si="41"/>
        <v>-308747428.30545044</v>
      </c>
    </row>
    <row r="56" spans="1:44" hidden="1" outlineLevel="1">
      <c r="B56" s="423" t="s">
        <v>137</v>
      </c>
      <c r="C56" s="426" t="e">
        <f t="shared" si="44"/>
        <v>#VALUE!</v>
      </c>
      <c r="D56" s="426" t="e">
        <f t="shared" si="44"/>
        <v>#VALUE!</v>
      </c>
      <c r="E56" s="426" t="e">
        <f t="shared" si="44"/>
        <v>#VALUE!</v>
      </c>
      <c r="F56" s="426" t="e">
        <f t="shared" si="44"/>
        <v>#VALUE!</v>
      </c>
      <c r="G56" s="426" t="e">
        <f t="shared" si="44"/>
        <v>#VALUE!</v>
      </c>
      <c r="H56" s="426" t="e">
        <f t="shared" si="44"/>
        <v>#VALUE!</v>
      </c>
      <c r="I56" s="426" t="e">
        <f t="shared" si="44"/>
        <v>#VALUE!</v>
      </c>
      <c r="J56" s="426" t="e">
        <f t="shared" si="44"/>
        <v>#VALUE!</v>
      </c>
      <c r="K56" s="426" t="e">
        <f t="shared" si="44"/>
        <v>#VALUE!</v>
      </c>
      <c r="L56" s="426" t="e">
        <f t="shared" si="43"/>
        <v>#VALUE!</v>
      </c>
      <c r="M56" s="442"/>
    </row>
    <row r="57" spans="1:44" hidden="1" outlineLevel="1">
      <c r="B57" s="423" t="s">
        <v>138</v>
      </c>
      <c r="C57" s="426" t="e">
        <f t="shared" ref="C57:K58" si="45">C6-C31</f>
        <v>#VALUE!</v>
      </c>
      <c r="D57" s="426" t="e">
        <f t="shared" si="45"/>
        <v>#VALUE!</v>
      </c>
      <c r="E57" s="426" t="e">
        <f t="shared" si="45"/>
        <v>#VALUE!</v>
      </c>
      <c r="F57" s="426" t="e">
        <f t="shared" si="45"/>
        <v>#VALUE!</v>
      </c>
      <c r="G57" s="426" t="e">
        <f t="shared" si="45"/>
        <v>#VALUE!</v>
      </c>
      <c r="H57" s="426" t="e">
        <f t="shared" si="45"/>
        <v>#VALUE!</v>
      </c>
      <c r="I57" s="426" t="e">
        <f t="shared" si="45"/>
        <v>#VALUE!</v>
      </c>
      <c r="J57" s="426" t="e">
        <f t="shared" si="45"/>
        <v>#VALUE!</v>
      </c>
      <c r="K57" s="426" t="e">
        <f t="shared" si="45"/>
        <v>#VALUE!</v>
      </c>
      <c r="L57" s="426" t="e">
        <f t="shared" si="43"/>
        <v>#VALUE!</v>
      </c>
      <c r="M57" s="442"/>
      <c r="AO57" s="471" t="s">
        <v>135</v>
      </c>
      <c r="AP57" s="472">
        <f>AP27</f>
        <v>48737584911</v>
      </c>
      <c r="AQ57" s="470">
        <f>[35]Sheet1!J4*1000000</f>
        <v>48719000000</v>
      </c>
      <c r="AR57" s="470">
        <f>AP57-AQ57</f>
        <v>18584911</v>
      </c>
    </row>
    <row r="58" spans="1:44" hidden="1" outlineLevel="1">
      <c r="B58" s="423" t="s">
        <v>139</v>
      </c>
      <c r="C58" s="426" t="e">
        <f t="shared" si="45"/>
        <v>#VALUE!</v>
      </c>
      <c r="D58" s="426" t="e">
        <f t="shared" si="45"/>
        <v>#VALUE!</v>
      </c>
      <c r="E58" s="426" t="e">
        <f t="shared" si="45"/>
        <v>#VALUE!</v>
      </c>
      <c r="F58" s="426" t="e">
        <f t="shared" si="45"/>
        <v>#VALUE!</v>
      </c>
      <c r="G58" s="426" t="e">
        <f t="shared" si="45"/>
        <v>#VALUE!</v>
      </c>
      <c r="H58" s="426" t="e">
        <f t="shared" si="45"/>
        <v>#VALUE!</v>
      </c>
      <c r="I58" s="426" t="e">
        <f t="shared" si="45"/>
        <v>#VALUE!</v>
      </c>
      <c r="J58" s="426" t="e">
        <f t="shared" si="45"/>
        <v>#VALUE!</v>
      </c>
      <c r="K58" s="426" t="e">
        <f t="shared" si="45"/>
        <v>#VALUE!</v>
      </c>
      <c r="L58" s="426" t="e">
        <f t="shared" si="43"/>
        <v>#VALUE!</v>
      </c>
      <c r="M58" s="442"/>
      <c r="AO58" s="471" t="s">
        <v>136</v>
      </c>
      <c r="AP58" s="472">
        <f>AP28</f>
        <v>34958716265</v>
      </c>
      <c r="AQ58" s="470">
        <f>[35]Sheet1!J5*1000000</f>
        <v>35330000000</v>
      </c>
      <c r="AR58" s="470">
        <f>AP58-AQ58</f>
        <v>-371283735</v>
      </c>
    </row>
    <row r="59" spans="1:44" hidden="1" outlineLevel="1">
      <c r="B59" s="423" t="s">
        <v>23</v>
      </c>
      <c r="C59" s="426" t="e">
        <f t="shared" ref="C59:K67" si="46">C8-C34</f>
        <v>#VALUE!</v>
      </c>
      <c r="D59" s="426" t="e">
        <f t="shared" si="46"/>
        <v>#VALUE!</v>
      </c>
      <c r="E59" s="426" t="e">
        <f t="shared" si="46"/>
        <v>#VALUE!</v>
      </c>
      <c r="F59" s="426" t="e">
        <f t="shared" si="46"/>
        <v>#VALUE!</v>
      </c>
      <c r="G59" s="426" t="e">
        <f t="shared" si="46"/>
        <v>#VALUE!</v>
      </c>
      <c r="H59" s="426" t="e">
        <f t="shared" si="46"/>
        <v>#VALUE!</v>
      </c>
      <c r="I59" s="426" t="e">
        <f t="shared" si="46"/>
        <v>#VALUE!</v>
      </c>
      <c r="J59" s="426" t="e">
        <f t="shared" si="46"/>
        <v>#VALUE!</v>
      </c>
      <c r="K59" s="426" t="e">
        <f t="shared" si="46"/>
        <v>#VALUE!</v>
      </c>
      <c r="L59" s="426" t="e">
        <f t="shared" si="43"/>
        <v>#VALUE!</v>
      </c>
      <c r="M59" s="442"/>
      <c r="AO59" s="478" t="s">
        <v>177</v>
      </c>
      <c r="AP59" s="479">
        <f>AP29</f>
        <v>17853531318</v>
      </c>
      <c r="AQ59" s="480">
        <f>[35]Sheet1!J6*1000000</f>
        <v>17858000000</v>
      </c>
      <c r="AR59" s="480">
        <f>AP59-AQ59</f>
        <v>-4468682</v>
      </c>
    </row>
    <row r="60" spans="1:44" hidden="1" outlineLevel="1">
      <c r="B60" s="423" t="s">
        <v>140</v>
      </c>
      <c r="C60" s="426" t="e">
        <f t="shared" si="46"/>
        <v>#VALUE!</v>
      </c>
      <c r="D60" s="426" t="e">
        <f t="shared" si="46"/>
        <v>#VALUE!</v>
      </c>
      <c r="E60" s="426" t="e">
        <f t="shared" si="46"/>
        <v>#VALUE!</v>
      </c>
      <c r="F60" s="426" t="e">
        <f t="shared" si="46"/>
        <v>#VALUE!</v>
      </c>
      <c r="G60" s="426" t="e">
        <f t="shared" si="46"/>
        <v>#VALUE!</v>
      </c>
      <c r="H60" s="426" t="e">
        <f t="shared" si="46"/>
        <v>#VALUE!</v>
      </c>
      <c r="I60" s="426" t="e">
        <f t="shared" si="46"/>
        <v>#VALUE!</v>
      </c>
      <c r="J60" s="426" t="e">
        <f t="shared" si="46"/>
        <v>#VALUE!</v>
      </c>
      <c r="K60" s="426" t="e">
        <f t="shared" si="46"/>
        <v>#VALUE!</v>
      </c>
      <c r="L60" s="426" t="e">
        <f t="shared" si="43"/>
        <v>#VALUE!</v>
      </c>
      <c r="M60" s="442"/>
      <c r="AO60" s="475" t="s">
        <v>178</v>
      </c>
      <c r="AP60" s="472">
        <f>AP31+AP32</f>
        <v>20740180251</v>
      </c>
      <c r="AQ60" s="470">
        <f>[35]Sheet1!J7*1000000</f>
        <v>20725000000</v>
      </c>
      <c r="AR60" s="470">
        <f>AP60-AQ60</f>
        <v>15180251</v>
      </c>
    </row>
    <row r="61" spans="1:44" hidden="1" outlineLevel="1">
      <c r="B61" s="423" t="s">
        <v>141</v>
      </c>
      <c r="C61" s="426" t="e">
        <f t="shared" si="46"/>
        <v>#VALUE!</v>
      </c>
      <c r="D61" s="426" t="e">
        <f t="shared" si="46"/>
        <v>#VALUE!</v>
      </c>
      <c r="E61" s="426" t="e">
        <f t="shared" si="46"/>
        <v>#VALUE!</v>
      </c>
      <c r="F61" s="426" t="e">
        <f t="shared" si="46"/>
        <v>#VALUE!</v>
      </c>
      <c r="G61" s="426" t="e">
        <f t="shared" si="46"/>
        <v>#VALUE!</v>
      </c>
      <c r="H61" s="426" t="e">
        <f t="shared" si="46"/>
        <v>#VALUE!</v>
      </c>
      <c r="I61" s="426" t="e">
        <f t="shared" si="46"/>
        <v>#VALUE!</v>
      </c>
      <c r="J61" s="426" t="e">
        <f t="shared" si="46"/>
        <v>#VALUE!</v>
      </c>
      <c r="K61" s="426" t="e">
        <f t="shared" si="46"/>
        <v>#VALUE!</v>
      </c>
      <c r="L61" s="426" t="e">
        <f t="shared" si="43"/>
        <v>#VALUE!</v>
      </c>
      <c r="M61" s="442"/>
    </row>
    <row r="62" spans="1:44" hidden="1" outlineLevel="1">
      <c r="B62" s="423" t="s">
        <v>142</v>
      </c>
      <c r="C62" s="426" t="e">
        <f t="shared" si="46"/>
        <v>#VALUE!</v>
      </c>
      <c r="D62" s="426" t="e">
        <f t="shared" si="46"/>
        <v>#VALUE!</v>
      </c>
      <c r="E62" s="426" t="e">
        <f t="shared" si="46"/>
        <v>#VALUE!</v>
      </c>
      <c r="F62" s="426" t="e">
        <f t="shared" si="46"/>
        <v>#VALUE!</v>
      </c>
      <c r="G62" s="426" t="e">
        <f t="shared" si="46"/>
        <v>#VALUE!</v>
      </c>
      <c r="H62" s="426" t="e">
        <f t="shared" si="46"/>
        <v>#VALUE!</v>
      </c>
      <c r="I62" s="426" t="e">
        <f t="shared" si="46"/>
        <v>#VALUE!</v>
      </c>
      <c r="J62" s="426" t="e">
        <f t="shared" si="46"/>
        <v>#VALUE!</v>
      </c>
      <c r="K62" s="426" t="e">
        <f t="shared" si="46"/>
        <v>#VALUE!</v>
      </c>
      <c r="L62" s="426" t="e">
        <f t="shared" si="43"/>
        <v>#VALUE!</v>
      </c>
      <c r="M62" s="442"/>
    </row>
    <row r="63" spans="1:44" hidden="1" outlineLevel="1">
      <c r="B63" s="423" t="s">
        <v>143</v>
      </c>
      <c r="C63" s="426" t="e">
        <f t="shared" si="46"/>
        <v>#VALUE!</v>
      </c>
      <c r="D63" s="426" t="e">
        <f t="shared" si="46"/>
        <v>#VALUE!</v>
      </c>
      <c r="E63" s="426" t="e">
        <f t="shared" si="46"/>
        <v>#VALUE!</v>
      </c>
      <c r="F63" s="426" t="e">
        <f t="shared" si="46"/>
        <v>#VALUE!</v>
      </c>
      <c r="G63" s="426" t="e">
        <f t="shared" si="46"/>
        <v>#VALUE!</v>
      </c>
      <c r="H63" s="426" t="e">
        <f t="shared" si="46"/>
        <v>#VALUE!</v>
      </c>
      <c r="I63" s="426" t="e">
        <f t="shared" si="46"/>
        <v>#VALUE!</v>
      </c>
      <c r="J63" s="426" t="e">
        <f t="shared" si="46"/>
        <v>#VALUE!</v>
      </c>
      <c r="K63" s="426" t="e">
        <f t="shared" si="46"/>
        <v>#VALUE!</v>
      </c>
      <c r="L63" s="426" t="e">
        <f t="shared" si="43"/>
        <v>#VALUE!</v>
      </c>
      <c r="M63" s="442"/>
    </row>
    <row r="64" spans="1:44" hidden="1" outlineLevel="1">
      <c r="B64" s="423" t="s">
        <v>145</v>
      </c>
      <c r="C64" s="426" t="e">
        <f t="shared" si="46"/>
        <v>#VALUE!</v>
      </c>
      <c r="D64" s="426" t="e">
        <f t="shared" si="46"/>
        <v>#VALUE!</v>
      </c>
      <c r="E64" s="426" t="e">
        <f t="shared" si="46"/>
        <v>#VALUE!</v>
      </c>
      <c r="F64" s="426" t="e">
        <f t="shared" si="46"/>
        <v>#VALUE!</v>
      </c>
      <c r="G64" s="426" t="e">
        <f t="shared" si="46"/>
        <v>#VALUE!</v>
      </c>
      <c r="H64" s="426" t="e">
        <f t="shared" si="46"/>
        <v>#VALUE!</v>
      </c>
      <c r="I64" s="426" t="e">
        <f t="shared" si="46"/>
        <v>#VALUE!</v>
      </c>
      <c r="J64" s="426" t="e">
        <f t="shared" si="46"/>
        <v>#VALUE!</v>
      </c>
      <c r="K64" s="426" t="e">
        <f t="shared" si="46"/>
        <v>#VALUE!</v>
      </c>
      <c r="L64" s="426" t="e">
        <f t="shared" si="43"/>
        <v>#VALUE!</v>
      </c>
      <c r="M64" s="442"/>
    </row>
    <row r="65" spans="1:13" hidden="1" outlineLevel="1">
      <c r="B65" s="423" t="s">
        <v>147</v>
      </c>
      <c r="C65" s="426" t="e">
        <f t="shared" si="46"/>
        <v>#VALUE!</v>
      </c>
      <c r="D65" s="426" t="e">
        <f t="shared" si="46"/>
        <v>#VALUE!</v>
      </c>
      <c r="E65" s="426" t="e">
        <f t="shared" si="46"/>
        <v>#VALUE!</v>
      </c>
      <c r="F65" s="426" t="e">
        <f t="shared" si="46"/>
        <v>#VALUE!</v>
      </c>
      <c r="G65" s="426" t="e">
        <f t="shared" si="46"/>
        <v>#VALUE!</v>
      </c>
      <c r="H65" s="426" t="e">
        <f t="shared" si="46"/>
        <v>#VALUE!</v>
      </c>
      <c r="I65" s="426" t="e">
        <f t="shared" si="46"/>
        <v>#VALUE!</v>
      </c>
      <c r="J65" s="426" t="e">
        <f t="shared" si="46"/>
        <v>#VALUE!</v>
      </c>
      <c r="K65" s="426" t="e">
        <f t="shared" si="46"/>
        <v>#VALUE!</v>
      </c>
      <c r="L65" s="426" t="e">
        <f t="shared" si="43"/>
        <v>#VALUE!</v>
      </c>
      <c r="M65" s="442"/>
    </row>
    <row r="66" spans="1:13" hidden="1" outlineLevel="1">
      <c r="B66" s="423" t="s">
        <v>146</v>
      </c>
      <c r="C66" s="426" t="e">
        <f t="shared" si="46"/>
        <v>#VALUE!</v>
      </c>
      <c r="D66" s="426" t="e">
        <f t="shared" si="46"/>
        <v>#VALUE!</v>
      </c>
      <c r="E66" s="426" t="e">
        <f t="shared" si="46"/>
        <v>#VALUE!</v>
      </c>
      <c r="F66" s="426" t="e">
        <f t="shared" si="46"/>
        <v>#VALUE!</v>
      </c>
      <c r="G66" s="426" t="e">
        <f t="shared" si="46"/>
        <v>#VALUE!</v>
      </c>
      <c r="H66" s="426" t="e">
        <f t="shared" si="46"/>
        <v>#VALUE!</v>
      </c>
      <c r="I66" s="426" t="e">
        <f t="shared" si="46"/>
        <v>#VALUE!</v>
      </c>
      <c r="J66" s="426" t="e">
        <f t="shared" si="46"/>
        <v>#VALUE!</v>
      </c>
      <c r="K66" s="426" t="e">
        <f t="shared" si="46"/>
        <v>#VALUE!</v>
      </c>
      <c r="L66" s="426" t="e">
        <f t="shared" si="43"/>
        <v>#VALUE!</v>
      </c>
      <c r="M66" s="442"/>
    </row>
    <row r="67" spans="1:13" hidden="1" outlineLevel="1">
      <c r="B67" s="423" t="s">
        <v>144</v>
      </c>
      <c r="C67" s="426" t="e">
        <f t="shared" si="46"/>
        <v>#VALUE!</v>
      </c>
      <c r="D67" s="426" t="e">
        <f t="shared" si="46"/>
        <v>#VALUE!</v>
      </c>
      <c r="E67" s="426" t="e">
        <f t="shared" si="46"/>
        <v>#VALUE!</v>
      </c>
      <c r="F67" s="426" t="e">
        <f t="shared" si="46"/>
        <v>#VALUE!</v>
      </c>
      <c r="G67" s="426" t="e">
        <f t="shared" si="46"/>
        <v>#VALUE!</v>
      </c>
      <c r="H67" s="426" t="e">
        <f t="shared" si="46"/>
        <v>#VALUE!</v>
      </c>
      <c r="I67" s="426" t="e">
        <f t="shared" si="46"/>
        <v>#VALUE!</v>
      </c>
      <c r="J67" s="426" t="e">
        <f t="shared" si="46"/>
        <v>#VALUE!</v>
      </c>
      <c r="K67" s="426" t="e">
        <f t="shared" si="46"/>
        <v>#VALUE!</v>
      </c>
      <c r="L67" s="426" t="e">
        <f t="shared" si="43"/>
        <v>#VALUE!</v>
      </c>
      <c r="M67" s="442"/>
    </row>
    <row r="68" spans="1:13" hidden="1" outlineLevel="1">
      <c r="B68" s="423" t="s">
        <v>159</v>
      </c>
      <c r="C68" s="426" t="e">
        <f t="shared" ref="C68:K70" si="47">C17-C44</f>
        <v>#VALUE!</v>
      </c>
      <c r="D68" s="426" t="e">
        <f t="shared" si="47"/>
        <v>#VALUE!</v>
      </c>
      <c r="E68" s="426" t="e">
        <f t="shared" si="47"/>
        <v>#VALUE!</v>
      </c>
      <c r="F68" s="426" t="e">
        <f t="shared" si="47"/>
        <v>#VALUE!</v>
      </c>
      <c r="G68" s="426" t="e">
        <f t="shared" si="47"/>
        <v>#VALUE!</v>
      </c>
      <c r="H68" s="426" t="e">
        <f t="shared" si="47"/>
        <v>#VALUE!</v>
      </c>
      <c r="I68" s="426" t="e">
        <f t="shared" si="47"/>
        <v>#VALUE!</v>
      </c>
      <c r="J68" s="426" t="e">
        <f t="shared" si="47"/>
        <v>#VALUE!</v>
      </c>
      <c r="K68" s="426" t="e">
        <f t="shared" si="47"/>
        <v>#VALUE!</v>
      </c>
      <c r="L68" s="426" t="e">
        <f t="shared" si="43"/>
        <v>#VALUE!</v>
      </c>
      <c r="M68" s="442"/>
    </row>
    <row r="69" spans="1:13" hidden="1" outlineLevel="1">
      <c r="B69" s="423" t="s">
        <v>160</v>
      </c>
      <c r="C69" s="426" t="e">
        <f t="shared" si="47"/>
        <v>#VALUE!</v>
      </c>
      <c r="D69" s="426" t="e">
        <f t="shared" si="47"/>
        <v>#VALUE!</v>
      </c>
      <c r="E69" s="426" t="e">
        <f t="shared" si="47"/>
        <v>#VALUE!</v>
      </c>
      <c r="F69" s="426" t="e">
        <f t="shared" si="47"/>
        <v>#VALUE!</v>
      </c>
      <c r="G69" s="426" t="e">
        <f t="shared" si="47"/>
        <v>#VALUE!</v>
      </c>
      <c r="H69" s="426" t="e">
        <f t="shared" si="47"/>
        <v>#VALUE!</v>
      </c>
      <c r="I69" s="426" t="e">
        <f t="shared" si="47"/>
        <v>#VALUE!</v>
      </c>
      <c r="J69" s="426" t="e">
        <f t="shared" si="47"/>
        <v>#VALUE!</v>
      </c>
      <c r="K69" s="426" t="e">
        <f t="shared" si="47"/>
        <v>#VALUE!</v>
      </c>
      <c r="L69" s="426" t="e">
        <f t="shared" si="43"/>
        <v>#VALUE!</v>
      </c>
      <c r="M69" s="442"/>
    </row>
    <row r="70" spans="1:13" hidden="1" outlineLevel="1">
      <c r="B70" s="423" t="s">
        <v>161</v>
      </c>
      <c r="C70" s="426" t="e">
        <f t="shared" si="47"/>
        <v>#VALUE!</v>
      </c>
      <c r="D70" s="426" t="e">
        <f t="shared" si="47"/>
        <v>#VALUE!</v>
      </c>
      <c r="E70" s="426" t="e">
        <f t="shared" si="47"/>
        <v>#VALUE!</v>
      </c>
      <c r="F70" s="426" t="e">
        <f t="shared" si="47"/>
        <v>#VALUE!</v>
      </c>
      <c r="G70" s="426" t="e">
        <f t="shared" si="47"/>
        <v>#VALUE!</v>
      </c>
      <c r="H70" s="426" t="e">
        <f t="shared" si="47"/>
        <v>#VALUE!</v>
      </c>
      <c r="I70" s="426" t="e">
        <f t="shared" si="47"/>
        <v>#VALUE!</v>
      </c>
      <c r="J70" s="426" t="e">
        <f t="shared" si="47"/>
        <v>#VALUE!</v>
      </c>
      <c r="K70" s="426" t="e">
        <f t="shared" si="47"/>
        <v>#VALUE!</v>
      </c>
      <c r="L70" s="426" t="e">
        <f t="shared" si="43"/>
        <v>#VALUE!</v>
      </c>
      <c r="M70" s="442"/>
    </row>
    <row r="71" spans="1:13" hidden="1" outlineLevel="1">
      <c r="B71" s="428" t="s">
        <v>134</v>
      </c>
      <c r="C71" s="429" t="e">
        <f>SUM(C54:C70)</f>
        <v>#VALUE!</v>
      </c>
      <c r="D71" s="429" t="e">
        <f t="shared" ref="D71:K71" si="48">SUM(D54:D70)</f>
        <v>#VALUE!</v>
      </c>
      <c r="E71" s="429" t="e">
        <f t="shared" si="48"/>
        <v>#VALUE!</v>
      </c>
      <c r="F71" s="429" t="e">
        <f t="shared" si="48"/>
        <v>#VALUE!</v>
      </c>
      <c r="G71" s="429" t="e">
        <f t="shared" si="48"/>
        <v>#VALUE!</v>
      </c>
      <c r="H71" s="429" t="e">
        <f t="shared" si="48"/>
        <v>#VALUE!</v>
      </c>
      <c r="I71" s="429" t="e">
        <f t="shared" si="48"/>
        <v>#VALUE!</v>
      </c>
      <c r="J71" s="429" t="e">
        <f t="shared" si="48"/>
        <v>#VALUE!</v>
      </c>
      <c r="K71" s="429" t="e">
        <f t="shared" si="48"/>
        <v>#VALUE!</v>
      </c>
      <c r="L71" s="429" t="e">
        <f>SUM(L54:L70)</f>
        <v>#VALUE!</v>
      </c>
      <c r="M71" s="457"/>
    </row>
    <row r="72" spans="1:13" hidden="1" outlineLevel="1"/>
    <row r="73" spans="1:13" hidden="1" outlineLevel="1">
      <c r="B73" s="431" t="s">
        <v>149</v>
      </c>
      <c r="C73" s="432" t="e">
        <f>C71/$L71</f>
        <v>#VALUE!</v>
      </c>
      <c r="D73" s="432" t="e">
        <f t="shared" ref="D73:L73" si="49">D71/$L71</f>
        <v>#VALUE!</v>
      </c>
      <c r="E73" s="432" t="e">
        <f>E71/$L71</f>
        <v>#VALUE!</v>
      </c>
      <c r="F73" s="432" t="e">
        <f t="shared" si="49"/>
        <v>#VALUE!</v>
      </c>
      <c r="G73" s="432" t="e">
        <f t="shared" si="49"/>
        <v>#VALUE!</v>
      </c>
      <c r="H73" s="432" t="e">
        <f t="shared" si="49"/>
        <v>#VALUE!</v>
      </c>
      <c r="I73" s="432" t="e">
        <f t="shared" si="49"/>
        <v>#VALUE!</v>
      </c>
      <c r="J73" s="432" t="e">
        <f t="shared" si="49"/>
        <v>#VALUE!</v>
      </c>
      <c r="K73" s="432" t="e">
        <f t="shared" si="49"/>
        <v>#VALUE!</v>
      </c>
      <c r="L73" s="432" t="e">
        <f t="shared" si="49"/>
        <v>#VALUE!</v>
      </c>
      <c r="M73" s="459"/>
    </row>
    <row r="74" spans="1:13" hidden="1" outlineLevel="1">
      <c r="B74" s="431" t="s">
        <v>162</v>
      </c>
      <c r="C74" s="433" t="e">
        <f>SUM(C63:C67,C61)</f>
        <v>#VALUE!</v>
      </c>
      <c r="D74" s="433" t="e">
        <f>SUM(D63:D67,D61)</f>
        <v>#VALUE!</v>
      </c>
      <c r="E74" s="433" t="e">
        <f t="shared" ref="E74:K74" si="50">SUM(E63:E67,E61)</f>
        <v>#VALUE!</v>
      </c>
      <c r="F74" s="433" t="e">
        <f t="shared" si="50"/>
        <v>#VALUE!</v>
      </c>
      <c r="G74" s="433" t="e">
        <f t="shared" si="50"/>
        <v>#VALUE!</v>
      </c>
      <c r="H74" s="433" t="e">
        <f t="shared" si="50"/>
        <v>#VALUE!</v>
      </c>
      <c r="I74" s="433" t="e">
        <f t="shared" si="50"/>
        <v>#VALUE!</v>
      </c>
      <c r="J74" s="433" t="e">
        <f t="shared" si="50"/>
        <v>#VALUE!</v>
      </c>
      <c r="K74" s="433" t="e">
        <f t="shared" si="50"/>
        <v>#VALUE!</v>
      </c>
      <c r="L74" s="433" t="e">
        <f>SUM(L63:L67,L61)</f>
        <v>#VALUE!</v>
      </c>
      <c r="M74" s="458"/>
    </row>
    <row r="75" spans="1:13" hidden="1" outlineLevel="1"/>
    <row r="76" spans="1:13" ht="21" hidden="1" outlineLevel="1">
      <c r="A76" s="453" t="s">
        <v>173</v>
      </c>
    </row>
    <row r="77" spans="1:13" hidden="1" outlineLevel="1">
      <c r="B77" s="424" t="s">
        <v>126</v>
      </c>
      <c r="C77" s="424" t="s">
        <v>50</v>
      </c>
      <c r="D77" s="425" t="s">
        <v>127</v>
      </c>
      <c r="E77" s="424" t="s">
        <v>17</v>
      </c>
      <c r="F77" s="425" t="s">
        <v>128</v>
      </c>
      <c r="G77" s="424" t="s">
        <v>129</v>
      </c>
      <c r="H77" s="424" t="s">
        <v>130</v>
      </c>
      <c r="I77" s="424" t="s">
        <v>131</v>
      </c>
      <c r="J77" s="424" t="s">
        <v>132</v>
      </c>
      <c r="K77" s="424" t="s">
        <v>133</v>
      </c>
      <c r="L77" s="424" t="s">
        <v>134</v>
      </c>
      <c r="M77" s="456"/>
    </row>
    <row r="78" spans="1:13" hidden="1" outlineLevel="1">
      <c r="B78" s="423" t="s">
        <v>135</v>
      </c>
      <c r="C78" s="434">
        <f t="shared" ref="C78:L80" si="51">IFERROR(C54/C27,0)</f>
        <v>0</v>
      </c>
      <c r="D78" s="434">
        <f t="shared" si="51"/>
        <v>0</v>
      </c>
      <c r="E78" s="434">
        <f t="shared" si="51"/>
        <v>0</v>
      </c>
      <c r="F78" s="434">
        <f t="shared" si="51"/>
        <v>0</v>
      </c>
      <c r="G78" s="434">
        <f t="shared" si="51"/>
        <v>0</v>
      </c>
      <c r="H78" s="434">
        <f t="shared" si="51"/>
        <v>0</v>
      </c>
      <c r="I78" s="434">
        <f t="shared" si="51"/>
        <v>0</v>
      </c>
      <c r="J78" s="434">
        <f t="shared" si="51"/>
        <v>0</v>
      </c>
      <c r="K78" s="434">
        <f t="shared" si="51"/>
        <v>0</v>
      </c>
      <c r="L78" s="434">
        <f t="shared" si="51"/>
        <v>0</v>
      </c>
      <c r="M78" s="466"/>
    </row>
    <row r="79" spans="1:13" hidden="1" outlineLevel="1">
      <c r="B79" s="423" t="s">
        <v>136</v>
      </c>
      <c r="C79" s="434">
        <f t="shared" si="51"/>
        <v>0</v>
      </c>
      <c r="D79" s="434">
        <f t="shared" si="51"/>
        <v>0</v>
      </c>
      <c r="E79" s="434">
        <f t="shared" si="51"/>
        <v>0</v>
      </c>
      <c r="F79" s="434">
        <f t="shared" si="51"/>
        <v>0</v>
      </c>
      <c r="G79" s="434">
        <f t="shared" si="51"/>
        <v>0</v>
      </c>
      <c r="H79" s="434">
        <f t="shared" si="51"/>
        <v>0</v>
      </c>
      <c r="I79" s="434">
        <f t="shared" si="51"/>
        <v>0</v>
      </c>
      <c r="J79" s="434">
        <f t="shared" si="51"/>
        <v>0</v>
      </c>
      <c r="K79" s="434">
        <f t="shared" si="51"/>
        <v>0</v>
      </c>
      <c r="L79" s="434">
        <f t="shared" si="51"/>
        <v>0</v>
      </c>
      <c r="M79" s="466"/>
    </row>
    <row r="80" spans="1:13" hidden="1" outlineLevel="1">
      <c r="B80" s="423" t="s">
        <v>137</v>
      </c>
      <c r="C80" s="434">
        <f t="shared" si="51"/>
        <v>0</v>
      </c>
      <c r="D80" s="434">
        <f t="shared" si="51"/>
        <v>0</v>
      </c>
      <c r="E80" s="434">
        <f t="shared" si="51"/>
        <v>0</v>
      </c>
      <c r="F80" s="434">
        <f t="shared" si="51"/>
        <v>0</v>
      </c>
      <c r="G80" s="434">
        <f t="shared" si="51"/>
        <v>0</v>
      </c>
      <c r="H80" s="434">
        <f t="shared" si="51"/>
        <v>0</v>
      </c>
      <c r="I80" s="434">
        <f t="shared" si="51"/>
        <v>0</v>
      </c>
      <c r="J80" s="434">
        <f t="shared" si="51"/>
        <v>0</v>
      </c>
      <c r="K80" s="434">
        <f t="shared" si="51"/>
        <v>0</v>
      </c>
      <c r="L80" s="434">
        <f t="shared" si="51"/>
        <v>0</v>
      </c>
      <c r="M80" s="466"/>
    </row>
    <row r="81" spans="2:13" hidden="1" outlineLevel="1">
      <c r="B81" s="423" t="s">
        <v>138</v>
      </c>
      <c r="C81" s="434">
        <f t="shared" ref="C81:L82" si="52">IFERROR(C57/C31,0)</f>
        <v>0</v>
      </c>
      <c r="D81" s="434">
        <f t="shared" si="52"/>
        <v>0</v>
      </c>
      <c r="E81" s="434">
        <f t="shared" si="52"/>
        <v>0</v>
      </c>
      <c r="F81" s="434">
        <f t="shared" si="52"/>
        <v>0</v>
      </c>
      <c r="G81" s="434">
        <f t="shared" si="52"/>
        <v>0</v>
      </c>
      <c r="H81" s="434">
        <f t="shared" si="52"/>
        <v>0</v>
      </c>
      <c r="I81" s="434">
        <f t="shared" si="52"/>
        <v>0</v>
      </c>
      <c r="J81" s="434">
        <f t="shared" si="52"/>
        <v>0</v>
      </c>
      <c r="K81" s="434">
        <f t="shared" si="52"/>
        <v>0</v>
      </c>
      <c r="L81" s="434">
        <f t="shared" si="52"/>
        <v>0</v>
      </c>
      <c r="M81" s="466"/>
    </row>
    <row r="82" spans="2:13" hidden="1" outlineLevel="1">
      <c r="B82" s="423" t="s">
        <v>139</v>
      </c>
      <c r="C82" s="434">
        <f t="shared" si="52"/>
        <v>0</v>
      </c>
      <c r="D82" s="434">
        <f t="shared" si="52"/>
        <v>0</v>
      </c>
      <c r="E82" s="434">
        <f t="shared" si="52"/>
        <v>0</v>
      </c>
      <c r="F82" s="434">
        <f t="shared" si="52"/>
        <v>0</v>
      </c>
      <c r="G82" s="434">
        <f t="shared" si="52"/>
        <v>0</v>
      </c>
      <c r="H82" s="434">
        <f t="shared" si="52"/>
        <v>0</v>
      </c>
      <c r="I82" s="434">
        <f t="shared" si="52"/>
        <v>0</v>
      </c>
      <c r="J82" s="434">
        <f t="shared" si="52"/>
        <v>0</v>
      </c>
      <c r="K82" s="434">
        <f t="shared" si="52"/>
        <v>0</v>
      </c>
      <c r="L82" s="434">
        <f t="shared" si="52"/>
        <v>0</v>
      </c>
      <c r="M82" s="466"/>
    </row>
    <row r="83" spans="2:13" hidden="1" outlineLevel="1">
      <c r="B83" s="423" t="s">
        <v>23</v>
      </c>
      <c r="C83" s="434">
        <f t="shared" ref="C83:L91" si="53">IFERROR(C59/C34,0)</f>
        <v>0</v>
      </c>
      <c r="D83" s="434">
        <f t="shared" si="53"/>
        <v>0</v>
      </c>
      <c r="E83" s="434">
        <f t="shared" si="53"/>
        <v>0</v>
      </c>
      <c r="F83" s="434">
        <f t="shared" si="53"/>
        <v>0</v>
      </c>
      <c r="G83" s="434">
        <f t="shared" si="53"/>
        <v>0</v>
      </c>
      <c r="H83" s="434">
        <f t="shared" si="53"/>
        <v>0</v>
      </c>
      <c r="I83" s="434">
        <f t="shared" si="53"/>
        <v>0</v>
      </c>
      <c r="J83" s="434">
        <f t="shared" si="53"/>
        <v>0</v>
      </c>
      <c r="K83" s="434">
        <f t="shared" si="53"/>
        <v>0</v>
      </c>
      <c r="L83" s="434">
        <f t="shared" si="53"/>
        <v>0</v>
      </c>
      <c r="M83" s="466"/>
    </row>
    <row r="84" spans="2:13" hidden="1" outlineLevel="1">
      <c r="B84" s="423" t="s">
        <v>140</v>
      </c>
      <c r="C84" s="434">
        <f t="shared" si="53"/>
        <v>0</v>
      </c>
      <c r="D84" s="434">
        <f t="shared" si="53"/>
        <v>0</v>
      </c>
      <c r="E84" s="434">
        <f t="shared" si="53"/>
        <v>0</v>
      </c>
      <c r="F84" s="434">
        <f t="shared" si="53"/>
        <v>0</v>
      </c>
      <c r="G84" s="434">
        <f t="shared" si="53"/>
        <v>0</v>
      </c>
      <c r="H84" s="434">
        <f t="shared" si="53"/>
        <v>0</v>
      </c>
      <c r="I84" s="434">
        <f t="shared" si="53"/>
        <v>0</v>
      </c>
      <c r="J84" s="434">
        <f t="shared" si="53"/>
        <v>0</v>
      </c>
      <c r="K84" s="434">
        <f t="shared" si="53"/>
        <v>0</v>
      </c>
      <c r="L84" s="434">
        <f t="shared" si="53"/>
        <v>0</v>
      </c>
      <c r="M84" s="466"/>
    </row>
    <row r="85" spans="2:13" hidden="1" outlineLevel="1">
      <c r="B85" s="423" t="s">
        <v>141</v>
      </c>
      <c r="C85" s="434">
        <f t="shared" si="53"/>
        <v>0</v>
      </c>
      <c r="D85" s="434">
        <f t="shared" si="53"/>
        <v>0</v>
      </c>
      <c r="E85" s="434">
        <f t="shared" si="53"/>
        <v>0</v>
      </c>
      <c r="F85" s="434">
        <f t="shared" si="53"/>
        <v>0</v>
      </c>
      <c r="G85" s="434">
        <f t="shared" si="53"/>
        <v>0</v>
      </c>
      <c r="H85" s="434">
        <f t="shared" si="53"/>
        <v>0</v>
      </c>
      <c r="I85" s="434">
        <f t="shared" si="53"/>
        <v>0</v>
      </c>
      <c r="J85" s="434">
        <f t="shared" si="53"/>
        <v>0</v>
      </c>
      <c r="K85" s="434">
        <f t="shared" si="53"/>
        <v>0</v>
      </c>
      <c r="L85" s="434">
        <f t="shared" si="53"/>
        <v>0</v>
      </c>
      <c r="M85" s="466"/>
    </row>
    <row r="86" spans="2:13" hidden="1" outlineLevel="1">
      <c r="B86" s="423" t="s">
        <v>142</v>
      </c>
      <c r="C86" s="434">
        <f t="shared" si="53"/>
        <v>0</v>
      </c>
      <c r="D86" s="434">
        <f t="shared" si="53"/>
        <v>0</v>
      </c>
      <c r="E86" s="434">
        <f t="shared" si="53"/>
        <v>0</v>
      </c>
      <c r="F86" s="434">
        <f t="shared" si="53"/>
        <v>0</v>
      </c>
      <c r="G86" s="434">
        <f t="shared" si="53"/>
        <v>0</v>
      </c>
      <c r="H86" s="434">
        <f t="shared" si="53"/>
        <v>0</v>
      </c>
      <c r="I86" s="434">
        <f t="shared" si="53"/>
        <v>0</v>
      </c>
      <c r="J86" s="434">
        <f t="shared" si="53"/>
        <v>0</v>
      </c>
      <c r="K86" s="434">
        <f t="shared" si="53"/>
        <v>0</v>
      </c>
      <c r="L86" s="434">
        <f t="shared" si="53"/>
        <v>0</v>
      </c>
      <c r="M86" s="466"/>
    </row>
    <row r="87" spans="2:13" hidden="1" outlineLevel="1">
      <c r="B87" s="423" t="s">
        <v>143</v>
      </c>
      <c r="C87" s="434">
        <f t="shared" si="53"/>
        <v>0</v>
      </c>
      <c r="D87" s="434">
        <f t="shared" si="53"/>
        <v>0</v>
      </c>
      <c r="E87" s="434">
        <f t="shared" si="53"/>
        <v>0</v>
      </c>
      <c r="F87" s="434">
        <f t="shared" si="53"/>
        <v>0</v>
      </c>
      <c r="G87" s="434">
        <f t="shared" si="53"/>
        <v>0</v>
      </c>
      <c r="H87" s="434">
        <f t="shared" si="53"/>
        <v>0</v>
      </c>
      <c r="I87" s="434">
        <f t="shared" si="53"/>
        <v>0</v>
      </c>
      <c r="J87" s="434">
        <f t="shared" si="53"/>
        <v>0</v>
      </c>
      <c r="K87" s="434">
        <f t="shared" si="53"/>
        <v>0</v>
      </c>
      <c r="L87" s="434">
        <f t="shared" si="53"/>
        <v>0</v>
      </c>
      <c r="M87" s="466"/>
    </row>
    <row r="88" spans="2:13" hidden="1" outlineLevel="1">
      <c r="B88" s="423" t="s">
        <v>145</v>
      </c>
      <c r="C88" s="434">
        <f t="shared" si="53"/>
        <v>0</v>
      </c>
      <c r="D88" s="434">
        <f t="shared" si="53"/>
        <v>0</v>
      </c>
      <c r="E88" s="434">
        <f t="shared" si="53"/>
        <v>0</v>
      </c>
      <c r="F88" s="434">
        <f t="shared" si="53"/>
        <v>0</v>
      </c>
      <c r="G88" s="434">
        <f t="shared" si="53"/>
        <v>0</v>
      </c>
      <c r="H88" s="434">
        <f t="shared" si="53"/>
        <v>0</v>
      </c>
      <c r="I88" s="434">
        <f t="shared" si="53"/>
        <v>0</v>
      </c>
      <c r="J88" s="434">
        <f t="shared" si="53"/>
        <v>0</v>
      </c>
      <c r="K88" s="434">
        <f t="shared" si="53"/>
        <v>0</v>
      </c>
      <c r="L88" s="434">
        <f t="shared" si="53"/>
        <v>0</v>
      </c>
      <c r="M88" s="466"/>
    </row>
    <row r="89" spans="2:13" hidden="1" outlineLevel="1">
      <c r="B89" s="423" t="s">
        <v>147</v>
      </c>
      <c r="C89" s="434">
        <f t="shared" si="53"/>
        <v>0</v>
      </c>
      <c r="D89" s="434">
        <f t="shared" si="53"/>
        <v>0</v>
      </c>
      <c r="E89" s="434">
        <f t="shared" si="53"/>
        <v>0</v>
      </c>
      <c r="F89" s="434">
        <f t="shared" si="53"/>
        <v>0</v>
      </c>
      <c r="G89" s="434">
        <f t="shared" si="53"/>
        <v>0</v>
      </c>
      <c r="H89" s="434">
        <f t="shared" si="53"/>
        <v>0</v>
      </c>
      <c r="I89" s="434">
        <f t="shared" si="53"/>
        <v>0</v>
      </c>
      <c r="J89" s="434">
        <f t="shared" si="53"/>
        <v>0</v>
      </c>
      <c r="K89" s="434">
        <f t="shared" si="53"/>
        <v>0</v>
      </c>
      <c r="L89" s="434">
        <f t="shared" si="53"/>
        <v>0</v>
      </c>
      <c r="M89" s="466"/>
    </row>
    <row r="90" spans="2:13" hidden="1" outlineLevel="1">
      <c r="B90" s="423" t="s">
        <v>146</v>
      </c>
      <c r="C90" s="434">
        <f t="shared" si="53"/>
        <v>0</v>
      </c>
      <c r="D90" s="434">
        <f t="shared" si="53"/>
        <v>0</v>
      </c>
      <c r="E90" s="434">
        <f t="shared" si="53"/>
        <v>0</v>
      </c>
      <c r="F90" s="434">
        <f t="shared" si="53"/>
        <v>0</v>
      </c>
      <c r="G90" s="434">
        <f t="shared" si="53"/>
        <v>0</v>
      </c>
      <c r="H90" s="434">
        <f t="shared" si="53"/>
        <v>0</v>
      </c>
      <c r="I90" s="434">
        <f t="shared" si="53"/>
        <v>0</v>
      </c>
      <c r="J90" s="434">
        <f t="shared" si="53"/>
        <v>0</v>
      </c>
      <c r="K90" s="434">
        <f t="shared" si="53"/>
        <v>0</v>
      </c>
      <c r="L90" s="434">
        <f t="shared" si="53"/>
        <v>0</v>
      </c>
      <c r="M90" s="466"/>
    </row>
    <row r="91" spans="2:13" hidden="1" outlineLevel="1">
      <c r="B91" s="423" t="s">
        <v>144</v>
      </c>
      <c r="C91" s="434">
        <f t="shared" si="53"/>
        <v>0</v>
      </c>
      <c r="D91" s="434">
        <f t="shared" si="53"/>
        <v>0</v>
      </c>
      <c r="E91" s="434">
        <f t="shared" si="53"/>
        <v>0</v>
      </c>
      <c r="F91" s="434">
        <f t="shared" si="53"/>
        <v>0</v>
      </c>
      <c r="G91" s="434">
        <f t="shared" si="53"/>
        <v>0</v>
      </c>
      <c r="H91" s="434">
        <f t="shared" si="53"/>
        <v>0</v>
      </c>
      <c r="I91" s="434">
        <f t="shared" si="53"/>
        <v>0</v>
      </c>
      <c r="J91" s="434">
        <f t="shared" si="53"/>
        <v>0</v>
      </c>
      <c r="K91" s="434">
        <f t="shared" si="53"/>
        <v>0</v>
      </c>
      <c r="L91" s="434">
        <f t="shared" si="53"/>
        <v>0</v>
      </c>
      <c r="M91" s="466"/>
    </row>
    <row r="92" spans="2:13" hidden="1" outlineLevel="1">
      <c r="B92" s="423" t="s">
        <v>159</v>
      </c>
      <c r="C92" s="434">
        <f t="shared" ref="C92:L94" si="54">IFERROR(C68/C44,0)</f>
        <v>0</v>
      </c>
      <c r="D92" s="434">
        <f t="shared" si="54"/>
        <v>0</v>
      </c>
      <c r="E92" s="434">
        <f t="shared" si="54"/>
        <v>0</v>
      </c>
      <c r="F92" s="434">
        <f t="shared" si="54"/>
        <v>0</v>
      </c>
      <c r="G92" s="434">
        <f t="shared" si="54"/>
        <v>0</v>
      </c>
      <c r="H92" s="434">
        <f t="shared" si="54"/>
        <v>0</v>
      </c>
      <c r="I92" s="434">
        <f t="shared" si="54"/>
        <v>0</v>
      </c>
      <c r="J92" s="434">
        <f t="shared" si="54"/>
        <v>0</v>
      </c>
      <c r="K92" s="434">
        <f t="shared" si="54"/>
        <v>0</v>
      </c>
      <c r="L92" s="434">
        <f t="shared" si="54"/>
        <v>0</v>
      </c>
      <c r="M92" s="466"/>
    </row>
    <row r="93" spans="2:13" hidden="1" outlineLevel="1">
      <c r="B93" s="423" t="s">
        <v>160</v>
      </c>
      <c r="C93" s="434">
        <f t="shared" si="54"/>
        <v>0</v>
      </c>
      <c r="D93" s="434">
        <f t="shared" si="54"/>
        <v>0</v>
      </c>
      <c r="E93" s="434">
        <f t="shared" si="54"/>
        <v>0</v>
      </c>
      <c r="F93" s="434">
        <f t="shared" si="54"/>
        <v>0</v>
      </c>
      <c r="G93" s="434">
        <f t="shared" si="54"/>
        <v>0</v>
      </c>
      <c r="H93" s="434">
        <f t="shared" si="54"/>
        <v>0</v>
      </c>
      <c r="I93" s="434">
        <f t="shared" si="54"/>
        <v>0</v>
      </c>
      <c r="J93" s="434">
        <f t="shared" si="54"/>
        <v>0</v>
      </c>
      <c r="K93" s="434">
        <f t="shared" si="54"/>
        <v>0</v>
      </c>
      <c r="L93" s="434">
        <f t="shared" si="54"/>
        <v>0</v>
      </c>
      <c r="M93" s="466"/>
    </row>
    <row r="94" spans="2:13" hidden="1" outlineLevel="1">
      <c r="B94" s="423" t="s">
        <v>161</v>
      </c>
      <c r="C94" s="434">
        <f t="shared" si="54"/>
        <v>0</v>
      </c>
      <c r="D94" s="434">
        <f t="shared" si="54"/>
        <v>0</v>
      </c>
      <c r="E94" s="434">
        <f t="shared" si="54"/>
        <v>0</v>
      </c>
      <c r="F94" s="434">
        <f t="shared" si="54"/>
        <v>0</v>
      </c>
      <c r="G94" s="434">
        <f t="shared" si="54"/>
        <v>0</v>
      </c>
      <c r="H94" s="434">
        <f t="shared" si="54"/>
        <v>0</v>
      </c>
      <c r="I94" s="434">
        <f t="shared" si="54"/>
        <v>0</v>
      </c>
      <c r="J94" s="434">
        <f t="shared" si="54"/>
        <v>0</v>
      </c>
      <c r="K94" s="434">
        <f t="shared" si="54"/>
        <v>0</v>
      </c>
      <c r="L94" s="434">
        <f t="shared" si="54"/>
        <v>0</v>
      </c>
      <c r="M94" s="466"/>
    </row>
    <row r="95" spans="2:13" hidden="1" outlineLevel="1">
      <c r="B95" s="428" t="s">
        <v>134</v>
      </c>
      <c r="C95" s="435">
        <f t="shared" ref="C95:L95" si="55">IFERROR((C20/C47)-1,0)</f>
        <v>0</v>
      </c>
      <c r="D95" s="435">
        <f t="shared" si="55"/>
        <v>0</v>
      </c>
      <c r="E95" s="435">
        <f t="shared" si="55"/>
        <v>0</v>
      </c>
      <c r="F95" s="435">
        <f t="shared" si="55"/>
        <v>0</v>
      </c>
      <c r="G95" s="435">
        <f t="shared" si="55"/>
        <v>0</v>
      </c>
      <c r="H95" s="435">
        <f t="shared" si="55"/>
        <v>0</v>
      </c>
      <c r="I95" s="435">
        <f t="shared" si="55"/>
        <v>0</v>
      </c>
      <c r="J95" s="435">
        <f t="shared" si="55"/>
        <v>0</v>
      </c>
      <c r="K95" s="435">
        <f t="shared" si="55"/>
        <v>0</v>
      </c>
      <c r="L95" s="435">
        <f t="shared" si="55"/>
        <v>0</v>
      </c>
      <c r="M95" s="467"/>
    </row>
    <row r="96" spans="2:13" hidden="1" outlineLevel="1"/>
    <row r="97" spans="1:51" hidden="1" outlineLevel="1"/>
    <row r="98" spans="1:51" hidden="1" outlineLevel="1">
      <c r="B98" s="431" t="s">
        <v>162</v>
      </c>
      <c r="C98" s="432" t="e">
        <f>C74/C50</f>
        <v>#VALUE!</v>
      </c>
      <c r="D98" s="432" t="e">
        <f t="shared" ref="D98:L98" si="56">D74/D50</f>
        <v>#VALUE!</v>
      </c>
      <c r="E98" s="432" t="e">
        <f t="shared" si="56"/>
        <v>#VALUE!</v>
      </c>
      <c r="F98" s="432" t="e">
        <f t="shared" si="56"/>
        <v>#VALUE!</v>
      </c>
      <c r="G98" s="432" t="e">
        <f t="shared" si="56"/>
        <v>#VALUE!</v>
      </c>
      <c r="H98" s="432" t="e">
        <f t="shared" si="56"/>
        <v>#VALUE!</v>
      </c>
      <c r="I98" s="432" t="e">
        <f t="shared" si="56"/>
        <v>#VALUE!</v>
      </c>
      <c r="J98" s="432" t="e">
        <f t="shared" si="56"/>
        <v>#VALUE!</v>
      </c>
      <c r="K98" s="432" t="e">
        <f t="shared" si="56"/>
        <v>#VALUE!</v>
      </c>
      <c r="L98" s="432" t="e">
        <f t="shared" si="56"/>
        <v>#VALUE!</v>
      </c>
      <c r="M98" s="459"/>
    </row>
    <row r="99" spans="1:51" collapsed="1">
      <c r="C99" s="432"/>
    </row>
    <row r="100" spans="1:51">
      <c r="D100" s="431" t="s">
        <v>174</v>
      </c>
      <c r="E100" s="423" t="s">
        <v>175</v>
      </c>
      <c r="F100" s="431"/>
      <c r="Q100" s="431" t="s">
        <v>174</v>
      </c>
      <c r="R100" s="423" t="s">
        <v>175</v>
      </c>
      <c r="S100" s="431"/>
      <c r="AD100" s="431" t="s">
        <v>174</v>
      </c>
      <c r="AE100" s="423" t="s">
        <v>175</v>
      </c>
      <c r="AF100" s="431"/>
      <c r="AS100" s="431"/>
    </row>
    <row r="101" spans="1:51">
      <c r="B101" s="468" t="s">
        <v>152</v>
      </c>
      <c r="C101" s="430">
        <f>SUMIF($A$27:$A$46,$B101,C$27:C$46)</f>
        <v>28916398421</v>
      </c>
      <c r="D101" s="430">
        <f>[35]Sheet1!J50*1000000</f>
        <v>28934000000</v>
      </c>
      <c r="E101" s="430">
        <f>C101-D101</f>
        <v>-17601579</v>
      </c>
      <c r="O101" s="468" t="s">
        <v>152</v>
      </c>
      <c r="P101" s="430">
        <f>SUMIF($A$27:$A$46,$B101,P$27:P$46)</f>
        <v>59924350598</v>
      </c>
      <c r="Q101" s="430">
        <f>[35]Sheet1!J36*1000000</f>
        <v>59945000000</v>
      </c>
      <c r="R101" s="430">
        <f>P101-Q101</f>
        <v>-20649402</v>
      </c>
      <c r="AB101" s="468" t="s">
        <v>152</v>
      </c>
      <c r="AC101" s="430">
        <f>SUMIF($A$27:$A$46,$B101,AC$27:AC$46)</f>
        <v>93716768988</v>
      </c>
      <c r="AD101" s="430">
        <f>[35]Sheet1!J22*1000000</f>
        <v>93698000000</v>
      </c>
      <c r="AE101" s="430">
        <f>AC101-AD101</f>
        <v>18768988</v>
      </c>
    </row>
    <row r="102" spans="1:51">
      <c r="B102" s="468" t="s">
        <v>156</v>
      </c>
      <c r="C102" s="430">
        <f>SUMIF($A$27:$A$46,$B102,C$27:C$46)</f>
        <v>11756874655.167999</v>
      </c>
      <c r="D102" s="430">
        <f>[35]Sheet1!J54*1000000</f>
        <v>11716000000</v>
      </c>
      <c r="E102" s="430">
        <f t="shared" ref="E102:E104" si="57">C102-D102</f>
        <v>40874655.167999268</v>
      </c>
      <c r="O102" s="468" t="s">
        <v>156</v>
      </c>
      <c r="P102" s="430">
        <f>SUMIF($A$27:$A$46,$B102,P$27:P$46)</f>
        <v>23466417364.040001</v>
      </c>
      <c r="Q102" s="430">
        <f>[35]Sheet1!J40*1000000</f>
        <v>23420000000</v>
      </c>
      <c r="R102" s="430">
        <f t="shared" ref="R102:R104" si="58">P102-Q102</f>
        <v>46417364.040000916</v>
      </c>
      <c r="AB102" s="468" t="s">
        <v>156</v>
      </c>
      <c r="AC102" s="430">
        <f>SUMIF($A$27:$A$46,$B102,AC$27:AC$46)</f>
        <v>35995167430.084</v>
      </c>
      <c r="AD102" s="430">
        <f>[35]Sheet1!J26*1000000</f>
        <v>35919000000</v>
      </c>
      <c r="AE102" s="430">
        <f>AC102-AD102</f>
        <v>76167430.083999634</v>
      </c>
    </row>
    <row r="103" spans="1:51">
      <c r="B103" s="468" t="s">
        <v>158</v>
      </c>
      <c r="C103" s="430">
        <f>SUMIF($A$27:$A$46,$B103,C$27:C$46)</f>
        <v>2740833300.5075126</v>
      </c>
      <c r="D103" s="430">
        <f>[35]Sheet1!J55*1000000</f>
        <v>2739000000</v>
      </c>
      <c r="E103" s="430">
        <f t="shared" si="57"/>
        <v>1833300.5075125694</v>
      </c>
      <c r="O103" s="468" t="s">
        <v>158</v>
      </c>
      <c r="P103" s="430">
        <f>SUMIF($A$27:$A$46,$B103,P$27:P$46)</f>
        <v>6033834687.7902021</v>
      </c>
      <c r="Q103" s="430">
        <f>[35]Sheet1!J41*1000000</f>
        <v>6044000000</v>
      </c>
      <c r="R103" s="430">
        <f t="shared" si="58"/>
        <v>-10165312.209797859</v>
      </c>
      <c r="AB103" s="468" t="s">
        <v>158</v>
      </c>
      <c r="AC103" s="430">
        <f>SUMIF($A$27:$A$46,$B103,AC$27:AC$46)</f>
        <v>9210202148.5284786</v>
      </c>
      <c r="AD103" s="430">
        <f>[35]Sheet1!J27*1000000</f>
        <v>9229000000</v>
      </c>
      <c r="AE103" s="430">
        <f>AC103-AD103</f>
        <v>-18797851.471521378</v>
      </c>
    </row>
    <row r="104" spans="1:51">
      <c r="B104" s="423" t="s">
        <v>176</v>
      </c>
      <c r="C104" s="430">
        <f>SUM(C101:C103)</f>
        <v>43414106376.675514</v>
      </c>
      <c r="D104" s="430">
        <f>SUM(D101:D103)</f>
        <v>43389000000</v>
      </c>
      <c r="E104" s="430">
        <f t="shared" si="57"/>
        <v>25106376.675514221</v>
      </c>
      <c r="O104" s="423" t="s">
        <v>176</v>
      </c>
      <c r="P104" s="430">
        <f>SUM(P101:P103)</f>
        <v>89424602649.830215</v>
      </c>
      <c r="Q104" s="430">
        <f>SUM(Q101:Q103)</f>
        <v>89409000000</v>
      </c>
      <c r="R104" s="430">
        <f t="shared" si="58"/>
        <v>15602649.830215454</v>
      </c>
      <c r="AB104" s="423" t="s">
        <v>176</v>
      </c>
      <c r="AC104" s="430">
        <f>SUM(AC101:AC103)</f>
        <v>138922138566.61249</v>
      </c>
      <c r="AD104" s="430">
        <f>SUM(AD101:AD103)</f>
        <v>138846000000</v>
      </c>
      <c r="AE104" s="430">
        <f>AC104-AD104</f>
        <v>76138566.612487793</v>
      </c>
    </row>
    <row r="108" spans="1:51" s="446" customFormat="1">
      <c r="A108" s="476"/>
      <c r="M108" s="477"/>
    </row>
    <row r="109" spans="1:51">
      <c r="B109" s="431" t="s">
        <v>186</v>
      </c>
      <c r="C109" s="424" t="s">
        <v>50</v>
      </c>
      <c r="D109" s="425" t="s">
        <v>127</v>
      </c>
      <c r="E109" s="424" t="s">
        <v>17</v>
      </c>
      <c r="F109" s="425" t="s">
        <v>128</v>
      </c>
      <c r="G109" s="424" t="s">
        <v>129</v>
      </c>
      <c r="H109" s="424" t="s">
        <v>130</v>
      </c>
      <c r="I109" s="424" t="s">
        <v>131</v>
      </c>
      <c r="J109" s="424" t="s">
        <v>132</v>
      </c>
      <c r="K109" s="424" t="s">
        <v>133</v>
      </c>
      <c r="L109" s="424" t="s">
        <v>134</v>
      </c>
      <c r="O109" s="431"/>
      <c r="P109" s="424" t="s">
        <v>50</v>
      </c>
      <c r="Q109" s="425" t="s">
        <v>127</v>
      </c>
      <c r="R109" s="424" t="s">
        <v>17</v>
      </c>
      <c r="S109" s="425" t="s">
        <v>128</v>
      </c>
      <c r="T109" s="424" t="s">
        <v>129</v>
      </c>
      <c r="U109" s="424" t="s">
        <v>130</v>
      </c>
      <c r="V109" s="424" t="s">
        <v>131</v>
      </c>
      <c r="W109" s="424" t="s">
        <v>132</v>
      </c>
      <c r="X109" s="424" t="s">
        <v>133</v>
      </c>
      <c r="Y109" s="424" t="s">
        <v>134</v>
      </c>
      <c r="AB109" s="431"/>
      <c r="AC109" s="424" t="s">
        <v>50</v>
      </c>
      <c r="AD109" s="425" t="s">
        <v>127</v>
      </c>
      <c r="AE109" s="424" t="s">
        <v>17</v>
      </c>
      <c r="AF109" s="425" t="s">
        <v>128</v>
      </c>
      <c r="AG109" s="424" t="s">
        <v>129</v>
      </c>
      <c r="AH109" s="424" t="s">
        <v>130</v>
      </c>
      <c r="AI109" s="424" t="s">
        <v>131</v>
      </c>
      <c r="AJ109" s="424" t="s">
        <v>132</v>
      </c>
      <c r="AK109" s="424" t="s">
        <v>133</v>
      </c>
      <c r="AL109" s="424" t="s">
        <v>134</v>
      </c>
      <c r="AO109" s="431"/>
      <c r="AP109" s="424" t="s">
        <v>50</v>
      </c>
      <c r="AQ109" s="425" t="s">
        <v>127</v>
      </c>
      <c r="AR109" s="424" t="s">
        <v>17</v>
      </c>
      <c r="AS109" s="425" t="s">
        <v>128</v>
      </c>
      <c r="AT109" s="424" t="s">
        <v>129</v>
      </c>
      <c r="AU109" s="424" t="s">
        <v>130</v>
      </c>
      <c r="AV109" s="424" t="s">
        <v>131</v>
      </c>
      <c r="AW109" s="424" t="s">
        <v>132</v>
      </c>
      <c r="AX109" s="424" t="s">
        <v>133</v>
      </c>
      <c r="AY109" s="424" t="s">
        <v>134</v>
      </c>
    </row>
    <row r="110" spans="1:51">
      <c r="B110" s="452" t="s">
        <v>183</v>
      </c>
      <c r="C110" s="447">
        <f>SUM(C$27,C$30,C$33)</f>
        <v>28916398421</v>
      </c>
      <c r="D110" s="447">
        <f t="shared" ref="D110:L110" si="59">SUM(D$27,D$30,D$33)</f>
        <v>9088829044.2410851</v>
      </c>
      <c r="E110" s="447">
        <f t="shared" si="59"/>
        <v>3126572230.564826</v>
      </c>
      <c r="F110" s="447">
        <f t="shared" si="59"/>
        <v>1736324925.51492</v>
      </c>
      <c r="G110" s="447">
        <f t="shared" si="59"/>
        <v>1155791208.1921389</v>
      </c>
      <c r="H110" s="447">
        <f t="shared" si="59"/>
        <v>580533717.32278121</v>
      </c>
      <c r="I110" s="447">
        <f t="shared" si="59"/>
        <v>4225931888.1613383</v>
      </c>
      <c r="J110" s="447">
        <f t="shared" si="59"/>
        <v>3909544044.6995373</v>
      </c>
      <c r="K110" s="447">
        <f t="shared" si="59"/>
        <v>316387843.46180135</v>
      </c>
      <c r="L110" s="447">
        <f t="shared" si="59"/>
        <v>38005227465.241089</v>
      </c>
      <c r="O110" s="452" t="s">
        <v>183</v>
      </c>
      <c r="P110" s="447">
        <f>SUM(P$27,P$30,P$33)</f>
        <v>59924350598</v>
      </c>
      <c r="Q110" s="447">
        <f t="shared" ref="Q110:Y110" si="60">SUM(Q$27,Q$30,Q$33)</f>
        <v>18469981273.783325</v>
      </c>
      <c r="R110" s="447">
        <f t="shared" si="60"/>
        <v>6028921502.8488588</v>
      </c>
      <c r="S110" s="447">
        <f t="shared" si="60"/>
        <v>3733248636.7662773</v>
      </c>
      <c r="T110" s="447">
        <f t="shared" si="60"/>
        <v>2533771915.4233394</v>
      </c>
      <c r="U110" s="447">
        <f t="shared" si="60"/>
        <v>1199476721.3429379</v>
      </c>
      <c r="V110" s="447">
        <f t="shared" si="60"/>
        <v>8707811134.1681881</v>
      </c>
      <c r="W110" s="447">
        <f t="shared" si="60"/>
        <v>7982253047.2480488</v>
      </c>
      <c r="X110" s="447">
        <f t="shared" si="60"/>
        <v>725558086.92014027</v>
      </c>
      <c r="Y110" s="447">
        <f t="shared" si="60"/>
        <v>78394331871.783325</v>
      </c>
      <c r="AB110" s="452" t="s">
        <v>183</v>
      </c>
      <c r="AC110" s="447">
        <f>SUM(AC$27,AC$30,AC$33)</f>
        <v>93716768988</v>
      </c>
      <c r="AD110" s="447">
        <f t="shared" ref="AD110:AL110" si="61">SUM(AD$27,AD$30,AD$33)</f>
        <v>28749820513.841274</v>
      </c>
      <c r="AE110" s="447">
        <f t="shared" si="61"/>
        <v>9340864292.1268978</v>
      </c>
      <c r="AF110" s="447">
        <f t="shared" si="61"/>
        <v>5957029785.6206608</v>
      </c>
      <c r="AG110" s="447">
        <f t="shared" si="61"/>
        <v>4098777755.9879551</v>
      </c>
      <c r="AH110" s="447">
        <f t="shared" si="61"/>
        <v>1858252029.6327057</v>
      </c>
      <c r="AI110" s="447">
        <f t="shared" si="61"/>
        <v>13451926436.093716</v>
      </c>
      <c r="AJ110" s="447">
        <f t="shared" si="61"/>
        <v>12303347380.940445</v>
      </c>
      <c r="AK110" s="447">
        <f t="shared" si="61"/>
        <v>1148579055.1532695</v>
      </c>
      <c r="AL110" s="447">
        <f t="shared" si="61"/>
        <v>122466589501.84128</v>
      </c>
      <c r="AO110" s="452" t="s">
        <v>183</v>
      </c>
      <c r="AP110" s="447">
        <f>SUM(AP$27,AP$30,AP$33)</f>
        <v>122290012745</v>
      </c>
      <c r="AQ110" s="447">
        <f t="shared" ref="AQ110:AY110" si="62">SUM(AQ$27,AQ$30,AQ$33)</f>
        <v>39172777571.127098</v>
      </c>
      <c r="AR110" s="447">
        <f t="shared" si="62"/>
        <v>12699907601.58326</v>
      </c>
      <c r="AS110" s="447">
        <f t="shared" si="62"/>
        <v>8603752887.4413319</v>
      </c>
      <c r="AT110" s="447">
        <f t="shared" si="62"/>
        <v>5951303463.977519</v>
      </c>
      <c r="AU110" s="447">
        <f t="shared" si="62"/>
        <v>2652449423.4638128</v>
      </c>
      <c r="AV110" s="447">
        <f t="shared" si="62"/>
        <v>17869117082.102497</v>
      </c>
      <c r="AW110" s="447">
        <f t="shared" si="62"/>
        <v>16262860667.64999</v>
      </c>
      <c r="AX110" s="447">
        <f t="shared" si="62"/>
        <v>1606256414.4525075</v>
      </c>
      <c r="AY110" s="447">
        <f t="shared" si="62"/>
        <v>161462790316.12708</v>
      </c>
    </row>
    <row r="111" spans="1:51">
      <c r="B111" s="450" t="s">
        <v>184</v>
      </c>
      <c r="C111" s="448">
        <f>SUM(C$34:C$36,C$38:C$42)</f>
        <v>11756874655.167999</v>
      </c>
      <c r="D111" s="448">
        <f t="shared" ref="D111:L111" si="63">SUM(D$34:D$36,D$38:D$42)</f>
        <v>41723514746.568573</v>
      </c>
      <c r="E111" s="448">
        <f t="shared" si="63"/>
        <v>16311415419.16448</v>
      </c>
      <c r="F111" s="448">
        <f t="shared" si="63"/>
        <v>16462517745.46331</v>
      </c>
      <c r="G111" s="448">
        <f t="shared" si="63"/>
        <v>14792651814.388144</v>
      </c>
      <c r="H111" s="448">
        <f t="shared" si="63"/>
        <v>1669865931.0751686</v>
      </c>
      <c r="I111" s="448">
        <f t="shared" si="63"/>
        <v>8949581581.9407768</v>
      </c>
      <c r="J111" s="448">
        <f t="shared" si="63"/>
        <v>4766394924.4837294</v>
      </c>
      <c r="K111" s="448">
        <f t="shared" si="63"/>
        <v>4183186657.4570475</v>
      </c>
      <c r="L111" s="448">
        <f t="shared" si="63"/>
        <v>53480389401.736572</v>
      </c>
      <c r="O111" s="450" t="s">
        <v>184</v>
      </c>
      <c r="P111" s="448">
        <f>SUM(P$34:P$36,P$38:P$42)</f>
        <v>23466417364.040001</v>
      </c>
      <c r="Q111" s="448">
        <f t="shared" ref="Q111:Y111" si="64">SUM(Q$34:Q$36,Q$38:Q$42)</f>
        <v>83367823676.395035</v>
      </c>
      <c r="R111" s="448">
        <f t="shared" si="64"/>
        <v>31501149201.644943</v>
      </c>
      <c r="S111" s="448">
        <f t="shared" si="64"/>
        <v>33713153478.049519</v>
      </c>
      <c r="T111" s="448">
        <f t="shared" si="64"/>
        <v>30080243371.608604</v>
      </c>
      <c r="U111" s="448">
        <f t="shared" si="64"/>
        <v>3632910106.440917</v>
      </c>
      <c r="V111" s="448">
        <f t="shared" si="64"/>
        <v>18153520996.700577</v>
      </c>
      <c r="W111" s="448">
        <f t="shared" si="64"/>
        <v>9899026079.5678139</v>
      </c>
      <c r="X111" s="448">
        <f t="shared" si="64"/>
        <v>8254494917.1327629</v>
      </c>
      <c r="Y111" s="448">
        <f t="shared" si="64"/>
        <v>106834241040.43504</v>
      </c>
      <c r="AB111" s="450" t="s">
        <v>184</v>
      </c>
      <c r="AC111" s="448">
        <f>SUM(AC$34:AC$36,AC$38:AC$42)</f>
        <v>35995167430.084</v>
      </c>
      <c r="AD111" s="448">
        <f t="shared" ref="AD111:AL111" si="65">SUM(AD$34:AD$36,AD$38:AD$42)</f>
        <v>129894919964.26355</v>
      </c>
      <c r="AE111" s="448">
        <f t="shared" si="65"/>
        <v>48638783154.061218</v>
      </c>
      <c r="AF111" s="448">
        <f t="shared" si="65"/>
        <v>52919367045.030762</v>
      </c>
      <c r="AG111" s="448">
        <f t="shared" si="65"/>
        <v>47203611145.184174</v>
      </c>
      <c r="AH111" s="448">
        <f t="shared" si="65"/>
        <v>5715755899.8465881</v>
      </c>
      <c r="AI111" s="448">
        <f t="shared" si="65"/>
        <v>28336769765.171585</v>
      </c>
      <c r="AJ111" s="448">
        <f t="shared" si="65"/>
        <v>15429719646.374084</v>
      </c>
      <c r="AK111" s="448">
        <f t="shared" si="65"/>
        <v>12907050118.797504</v>
      </c>
      <c r="AL111" s="448">
        <f t="shared" si="65"/>
        <v>165890087394.34756</v>
      </c>
      <c r="AO111" s="450" t="s">
        <v>184</v>
      </c>
      <c r="AP111" s="448">
        <f>SUM(AP$34:AP$36,AP$38:AP$42)</f>
        <v>48296759554.426697</v>
      </c>
      <c r="AQ111" s="448">
        <f t="shared" ref="AQ111:AY111" si="66">SUM(AQ$34:AQ$36,AQ$38:AQ$42)</f>
        <v>178647446699.23892</v>
      </c>
      <c r="AR111" s="448">
        <f t="shared" si="66"/>
        <v>65310761624.030365</v>
      </c>
      <c r="AS111" s="448">
        <f t="shared" si="66"/>
        <v>73341454103.378036</v>
      </c>
      <c r="AT111" s="448">
        <f t="shared" si="66"/>
        <v>65549279714.279404</v>
      </c>
      <c r="AU111" s="448">
        <f t="shared" si="66"/>
        <v>7792174389.0986366</v>
      </c>
      <c r="AV111" s="448">
        <f t="shared" si="66"/>
        <v>39995230971.830513</v>
      </c>
      <c r="AW111" s="448">
        <f t="shared" si="66"/>
        <v>21086778111.326019</v>
      </c>
      <c r="AX111" s="448">
        <f t="shared" si="66"/>
        <v>18908452860.504494</v>
      </c>
      <c r="AY111" s="448">
        <f t="shared" si="66"/>
        <v>226944206253.66559</v>
      </c>
    </row>
    <row r="112" spans="1:51">
      <c r="B112" s="452" t="s">
        <v>185</v>
      </c>
      <c r="C112" s="449">
        <f>SUM(C$44:C$46)</f>
        <v>2740833300.5075126</v>
      </c>
      <c r="D112" s="449">
        <f t="shared" ref="D112:L112" si="67">SUM(D$44:D$46)</f>
        <v>20718668413.373154</v>
      </c>
      <c r="E112" s="449">
        <f t="shared" si="67"/>
        <v>6595271662.5398512</v>
      </c>
      <c r="F112" s="449">
        <f t="shared" si="67"/>
        <v>10204717481.420704</v>
      </c>
      <c r="G112" s="449">
        <f t="shared" si="67"/>
        <v>8836049774.729393</v>
      </c>
      <c r="H112" s="449">
        <f t="shared" si="67"/>
        <v>1368667706.6913109</v>
      </c>
      <c r="I112" s="449">
        <f t="shared" si="67"/>
        <v>3918679269.4125981</v>
      </c>
      <c r="J112" s="449">
        <f t="shared" si="67"/>
        <v>3235996490.1145616</v>
      </c>
      <c r="K112" s="449">
        <f t="shared" si="67"/>
        <v>682682779.29803669</v>
      </c>
      <c r="L112" s="449">
        <f t="shared" si="67"/>
        <v>23459501713.880665</v>
      </c>
      <c r="O112" s="452" t="s">
        <v>185</v>
      </c>
      <c r="P112" s="449">
        <f>SUM(P$44:P$46)</f>
        <v>6033834687.7902021</v>
      </c>
      <c r="Q112" s="449">
        <f t="shared" ref="Q112:Y112" si="68">SUM(Q$44:Q$46)</f>
        <v>42047477403.601707</v>
      </c>
      <c r="R112" s="449">
        <f t="shared" si="68"/>
        <v>13209839505.293633</v>
      </c>
      <c r="S112" s="449">
        <f t="shared" si="68"/>
        <v>20536584999.066189</v>
      </c>
      <c r="T112" s="449">
        <f t="shared" si="68"/>
        <v>17653025565.599937</v>
      </c>
      <c r="U112" s="449">
        <f t="shared" si="68"/>
        <v>2883559433.4662519</v>
      </c>
      <c r="V112" s="449">
        <f t="shared" si="68"/>
        <v>8301052899.241889</v>
      </c>
      <c r="W112" s="449">
        <f t="shared" si="68"/>
        <v>6585547932.027092</v>
      </c>
      <c r="X112" s="449">
        <f t="shared" si="68"/>
        <v>1715504967.214798</v>
      </c>
      <c r="Y112" s="449">
        <f t="shared" si="68"/>
        <v>48081312091.391907</v>
      </c>
      <c r="AB112" s="452" t="s">
        <v>185</v>
      </c>
      <c r="AC112" s="449">
        <f>SUM(AC$44:AC$46)</f>
        <v>9210202148.5284786</v>
      </c>
      <c r="AD112" s="449">
        <f t="shared" ref="AD112:AL112" si="69">SUM(AD$44:AD$46)</f>
        <v>65634227513.190071</v>
      </c>
      <c r="AE112" s="449">
        <f t="shared" si="69"/>
        <v>20418296635.321358</v>
      </c>
      <c r="AF112" s="449">
        <f t="shared" si="69"/>
        <v>32008383962.062153</v>
      </c>
      <c r="AG112" s="449">
        <f t="shared" si="69"/>
        <v>27634474568.521042</v>
      </c>
      <c r="AH112" s="449">
        <f t="shared" si="69"/>
        <v>4373909393.54111</v>
      </c>
      <c r="AI112" s="449">
        <f t="shared" si="69"/>
        <v>13207546915.806564</v>
      </c>
      <c r="AJ112" s="449">
        <f t="shared" si="69"/>
        <v>10315903180.534906</v>
      </c>
      <c r="AK112" s="449">
        <f t="shared" si="69"/>
        <v>2891643735.2716575</v>
      </c>
      <c r="AL112" s="449">
        <f t="shared" si="69"/>
        <v>74844429661.718552</v>
      </c>
      <c r="AO112" s="452" t="s">
        <v>185</v>
      </c>
      <c r="AP112" s="449">
        <f>SUM(AP$44:AP$46)</f>
        <v>12559480272.267864</v>
      </c>
      <c r="AQ112" s="449">
        <f t="shared" ref="AQ112:AY112" si="70">SUM(AQ$44:AQ$46)</f>
        <v>88539710968.428085</v>
      </c>
      <c r="AR112" s="449">
        <f t="shared" si="70"/>
        <v>26590304054.092865</v>
      </c>
      <c r="AS112" s="449">
        <f t="shared" si="70"/>
        <v>43365558510.220062</v>
      </c>
      <c r="AT112" s="449">
        <f t="shared" si="70"/>
        <v>37699721048.77607</v>
      </c>
      <c r="AU112" s="449">
        <f t="shared" si="70"/>
        <v>5665837461.4440012</v>
      </c>
      <c r="AV112" s="449">
        <f t="shared" si="70"/>
        <v>18583848404.115158</v>
      </c>
      <c r="AW112" s="449">
        <f t="shared" si="70"/>
        <v>14559009867.829731</v>
      </c>
      <c r="AX112" s="449">
        <f t="shared" si="70"/>
        <v>4024838536.2854285</v>
      </c>
      <c r="AY112" s="449">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Contents</vt:lpstr>
      <vt:lpstr>Disclaimer</vt:lpstr>
      <vt:lpstr>&lt;p.1&gt;FinancialHighlights</vt:lpstr>
      <vt:lpstr>&lt;p.2&gt;ProductioninOverseas_etc.</vt:lpstr>
      <vt:lpstr>P4証憑</vt:lpstr>
      <vt:lpstr>&lt;p.3&gt;RevenueandProfitbySegment</vt:lpstr>
      <vt:lpstr>FY14Q2vsFY15Q2(広報分類)</vt:lpstr>
      <vt:lpstr>FY13Q1→Q4(FY15広報分類)</vt:lpstr>
      <vt:lpstr>FY14Q1→Q4(FY15広報分類)</vt:lpstr>
      <vt:lpstr>&lt;p.4&gt;RevenuebySegment</vt:lpstr>
      <vt:lpstr>&lt;p.5&gt;ShareInformation</vt:lpstr>
      <vt:lpstr>'&lt;p.1&gt;FinancialHighlights'!Print_Area</vt:lpstr>
      <vt:lpstr>'&lt;p.2&gt;ProductioninOverseas_etc.'!Print_Area</vt:lpstr>
      <vt:lpstr>'&lt;p.3&gt;RevenueandProfitbySegment'!Print_Area</vt:lpstr>
      <vt:lpstr>'&lt;p.4&gt;RevenuebySegment'!Print_Area</vt:lpstr>
      <vt:lpstr>'&lt;p.5&gt;ShareInformation'!Print_Area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Terumo</cp:lastModifiedBy>
  <cp:lastPrinted>2022-05-08T23:11:23Z</cp:lastPrinted>
  <dcterms:created xsi:type="dcterms:W3CDTF">2002-10-29T08:08:05Z</dcterms:created>
  <dcterms:modified xsi:type="dcterms:W3CDTF">2022-05-12T04:39:00Z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